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410" yWindow="65521" windowWidth="12345" windowHeight="13875" tabRatio="829" firstSheet="3" activeTab="6"/>
  </bookViews>
  <sheets>
    <sheet name="Funding Summary" sheetId="1" r:id="rId1"/>
    <sheet name="DCC Rate Summary" sheetId="2" r:id="rId2"/>
    <sheet name="Equivalent Unit Calculations" sheetId="3" r:id="rId3"/>
    <sheet name="Road System Capital Costs" sheetId="4" r:id="rId4"/>
    <sheet name="Water System Capital Costs" sheetId="5" r:id="rId5"/>
    <sheet name="StormSewer System Capital Costs" sheetId="6" r:id="rId6"/>
    <sheet name="Sewage System Capital Costs" sheetId="7" r:id="rId7"/>
  </sheets>
  <definedNames>
    <definedName name="Average_population_per_unit">#REF!</definedName>
    <definedName name="Business_Center_Consulting_Fees" localSheetId="3">'Road System Capital Costs'!#REF!</definedName>
    <definedName name="Business_Center_Demolition_Cost" localSheetId="3">'Road System Capital Costs'!#REF!</definedName>
    <definedName name="Business_Center_Hard_Cost" localSheetId="3">'Road System Capital Costs'!#REF!</definedName>
    <definedName name="Business_Center_Land_Servicing_Improvements" localSheetId="3">'Road System Capital Costs'!#REF!</definedName>
    <definedName name="Business_Center_Land_Value" localSheetId="3">'Road System Capital Costs'!#REF!</definedName>
    <definedName name="Business_Center_Project_Cost" localSheetId="3">'Road System Capital Costs'!#REF!</definedName>
    <definedName name="Business_Center_Tenant_Fit_Up_Fees" localSheetId="3">'Road System Capital Costs'!#REF!</definedName>
    <definedName name="Business_Center_Total_Investment" localSheetId="3">'Road System Capital Costs'!#REF!</definedName>
    <definedName name="DCC_PER_ROAD_EU">'Road System Capital Costs'!$O$36</definedName>
    <definedName name="EU_ROAD_COMMERCIAL">'Equivalent Unit Calculations'!$F$7</definedName>
    <definedName name="EU_ROAD_HIGH">'Equivalent Unit Calculations'!$F$6</definedName>
    <definedName name="EU_ROAD_INDUSTRIAL">'Equivalent Unit Calculations'!$F$8</definedName>
    <definedName name="EU_ROAD_INST">'Equivalent Unit Calculations'!$F$9</definedName>
    <definedName name="EU_ROAD_MED">'Equivalent Unit Calculations'!$F$5</definedName>
    <definedName name="EU_ROAD_RES_HIGH">'Equivalent Unit Calculations'!$F$6</definedName>
    <definedName name="EU_ROAD_RES_LOW">'Equivalent Unit Calculations'!$F$4</definedName>
    <definedName name="EU_ROAD_RES_MED">'Equivalent Unit Calculations'!$F$5</definedName>
    <definedName name="EU_ROADS_COMMERCIAL">'Equivalent Unit Calculations'!$F$4</definedName>
    <definedName name="EU_ROADS_INDUSTRIAL">'Equivalent Unit Calculations'!$F$4</definedName>
    <definedName name="EU_ROADS_INSTITUTIONAL">'Equivalent Unit Calculations'!$F$4</definedName>
    <definedName name="EU_ROADS_RES_HIGH">'Equivalent Unit Calculations'!$F$4</definedName>
    <definedName name="EU_ROADS_RES_LOW">'Equivalent Unit Calculations'!$F$4</definedName>
    <definedName name="EU_ROADS_RES_MED">'Equivalent Unit Calculations'!$F$4</definedName>
    <definedName name="EU_SEWAGE_COMMERCIAL">'Equivalent Unit Calculations'!$F$4</definedName>
    <definedName name="EU_SEWAGE_INDUSTRIAL">'Equivalent Unit Calculations'!$F$4</definedName>
    <definedName name="EU_SEWAGE_INSTITUTIONAL">'Equivalent Unit Calculations'!$F$4</definedName>
    <definedName name="EU_SEWAGE_RES_HIGH">'Equivalent Unit Calculations'!$F$4</definedName>
    <definedName name="EU_SEWAGE_RES_LOW">'Equivalent Unit Calculations'!$F$4</definedName>
    <definedName name="EU_SEWAGE_RES_MED">'Equivalent Unit Calculations'!$F$4</definedName>
    <definedName name="EU_STORM_COMMERCIAL">'Equivalent Unit Calculations'!$F$4</definedName>
    <definedName name="EU_STORM_INDUSTRIAL">'Equivalent Unit Calculations'!$F$4</definedName>
    <definedName name="EU_STORM_INSTITUTIONAL">'Equivalent Unit Calculations'!$F$4</definedName>
    <definedName name="EU_STORM_RES_HIGH">'Equivalent Unit Calculations'!$F$4</definedName>
    <definedName name="EU_STORM_RES_LOW">'Equivalent Unit Calculations'!$F$4</definedName>
    <definedName name="EU_STORM_RES_MED">'Equivalent Unit Calculations'!$F$4</definedName>
    <definedName name="EU_WATER">'Equivalent Unit Calculations'!$G$4</definedName>
    <definedName name="EU_WATER_COMMERCIAL">'Equivalent Unit Calculations'!$F$4</definedName>
    <definedName name="EU_WATER_INDUSTRIAL">'Equivalent Unit Calculations'!$F$4</definedName>
    <definedName name="EU_WATER_INSTITUTIONAL">'Equivalent Unit Calculations'!$F$4</definedName>
    <definedName name="EU_WATER_RES_HIGH">'Equivalent Unit Calculations'!$F$4</definedName>
    <definedName name="EU_WATER_RES_LOW">'Equivalent Unit Calculations'!$F$4</definedName>
    <definedName name="EU_WATER_RES_MED">'Equivalent Unit Calculations'!$F$4</definedName>
    <definedName name="Hotel_Consulting_Fees" localSheetId="3">'Road System Capital Costs'!$O$5</definedName>
    <definedName name="Hotel_Demolition_Cost" localSheetId="3">'Road System Capital Costs'!#REF!</definedName>
    <definedName name="Hotel_Hard_Cost" localSheetId="3">'Road System Capital Costs'!#REF!</definedName>
    <definedName name="Hotel_Land_Servicing_Improvements" localSheetId="3">'Road System Capital Costs'!#REF!</definedName>
    <definedName name="Hotel_Land_Value" localSheetId="3">'Road System Capital Costs'!#REF!</definedName>
    <definedName name="Hotel_Project_Cost" localSheetId="3">'Road System Capital Costs'!#REF!</definedName>
    <definedName name="Hotel_Total_Investment" localSheetId="3">'Road System Capital Costs'!#REF!</definedName>
    <definedName name="Municipal_Assist_Road_System">#REF!</definedName>
    <definedName name="Municipal_Assist_Sewage_System">#REF!</definedName>
    <definedName name="Municipal_Assist_Storm_System">#REF!</definedName>
    <definedName name="Municipal_Assist_Water_System">#REF!</definedName>
    <definedName name="Office_Consulting_Fees" localSheetId="3">'Road System Capital Costs'!$Z$5</definedName>
    <definedName name="Office_Demolition_Cost" localSheetId="3">'Road System Capital Costs'!#REF!</definedName>
    <definedName name="Office_Hard_Cost" localSheetId="3">'Road System Capital Costs'!#REF!</definedName>
    <definedName name="Office_Land_Servicing_Improvements" localSheetId="3">'Road System Capital Costs'!#REF!</definedName>
    <definedName name="Office_Land_Value" localSheetId="3">'Road System Capital Costs'!#REF!</definedName>
    <definedName name="Office_Project_Cost" localSheetId="3">'Road System Capital Costs'!#REF!</definedName>
    <definedName name="Office_Tenant_Fit_Up_Fees" localSheetId="3">'Road System Capital Costs'!$Z$7</definedName>
    <definedName name="Office_Total_Investment" localSheetId="3">'Road System Capital Costs'!#REF!</definedName>
    <definedName name="Office_Underground_Parking_Cost" localSheetId="3">'Road System Capital Costs'!#REF!</definedName>
    <definedName name="Percentage__new_to_be_High_Density">#REF!</definedName>
    <definedName name="Percentage__new_to_be_Low_Density">#REF!</definedName>
    <definedName name="Percentage__new_to_be_Medium_Density">#REF!</definedName>
    <definedName name="_xlnm.Print_Area" localSheetId="1">'DCC Rate Summary'!$A$1:$G$43</definedName>
    <definedName name="_xlnm.Print_Area" localSheetId="0">'Funding Summary'!$A$1:$P$9</definedName>
    <definedName name="_xlnm.Print_Area" localSheetId="3">'Road System Capital Costs'!$A$1:$Q$45</definedName>
    <definedName name="_xlnm.Print_Area" localSheetId="6">'Sewage System Capital Costs'!$A$1:$O$27</definedName>
    <definedName name="_xlnm.Print_Area" localSheetId="5">'StormSewer System Capital Costs'!$A$1:$O$41</definedName>
    <definedName name="_xlnm.Print_Area" localSheetId="4">'Water System Capital Costs'!$A$1:$S$39</definedName>
    <definedName name="Retail_Consulting_Fees" localSheetId="3">'Road System Capital Costs'!$V$5</definedName>
    <definedName name="Retail_Demolition_Cost" localSheetId="3">'Road System Capital Costs'!#REF!</definedName>
    <definedName name="Retail_Hard_Cost" localSheetId="3">'Road System Capital Costs'!#REF!</definedName>
    <definedName name="Retail_Land_Servicing_Improvements" localSheetId="3">'Road System Capital Costs'!#REF!</definedName>
    <definedName name="Retail_Land_Value" localSheetId="3">'Road System Capital Costs'!#REF!</definedName>
    <definedName name="Retail_Project_Cost" localSheetId="3">'Road System Capital Costs'!#REF!</definedName>
    <definedName name="Retail_Tenant_Fit_Up_Fees" localSheetId="3">'Road System Capital Costs'!$V$7</definedName>
    <definedName name="Retail_Total_Investment" localSheetId="3">'Road System Capital Costs'!#REF!</definedName>
    <definedName name="Retail_Underground_Parking_Cost" localSheetId="3">'Road System Capital Costs'!#REF!</definedName>
    <definedName name="Total_Business_Center_Construction_Cost" localSheetId="3">'Road System Capital Costs'!#REF!</definedName>
    <definedName name="total_business_center_underground_parking_construction_cost" localSheetId="3">'Road System Capital Costs'!#REF!</definedName>
    <definedName name="Total_EUs">'Equivalent Unit Calculations'!$J$10</definedName>
    <definedName name="Total_Hotel_Construction_Cost" localSheetId="3">'Road System Capital Costs'!#REF!</definedName>
    <definedName name="Total_Hotel_FFE_Cost" localSheetId="3">'Road System Capital Costs'!#REF!</definedName>
    <definedName name="Total_Hotel_Room_FFE_Cost" localSheetId="3">'Road System Capital Costs'!#REF!</definedName>
    <definedName name="Total_Hotel_Surface_Parking_Cost" localSheetId="3">'Road System Capital Costs'!#REF!</definedName>
    <definedName name="Total_Hotel_Tenant_Fit_Up_Cost" localSheetId="3">'Road System Capital Costs'!$O$7</definedName>
    <definedName name="Total_Hotel_Underground_Parking_Cost" localSheetId="3">'Road System Capital Costs'!#REF!</definedName>
    <definedName name="Total_Investment" localSheetId="3">'Road System Capital Costs'!#REF!</definedName>
    <definedName name="Total_Lobby_FFE_Cost" localSheetId="3">'Road System Capital Costs'!#REF!</definedName>
    <definedName name="Total_new_Commercial_space__square_meters">#REF!</definedName>
    <definedName name="Total_new_Industrial_lands__hectares">#REF!</definedName>
    <definedName name="Total_new_Institutional_space___square_meters">#REF!</definedName>
    <definedName name="Total_new_Residential_dwellings">#REF!</definedName>
    <definedName name="Total_Office_Construction_Cost" localSheetId="3">'Road System Capital Costs'!#REF!</definedName>
    <definedName name="Total_Project_Cost" localSheetId="3">'Road System Capital Costs'!#REF!</definedName>
    <definedName name="Total_projected_population">#REF!</definedName>
    <definedName name="Total_projected_population_increase">#REF!</definedName>
    <definedName name="Total_Retail_Construction_Cost" localSheetId="3">'Road System Capital Costs'!#REF!</definedName>
    <definedName name="Total_Road_EUs">'Equivalent Unit Calculations'!$F$10</definedName>
    <definedName name="Total_Sewage_EUs">'Equivalent Unit Calculations'!$I$10</definedName>
    <definedName name="Total_Storm_EUs">'Equivalent Unit Calculations'!$H$10</definedName>
    <definedName name="Total_Water_EUs">'Equivalent Unit Calculations'!$G$10</definedName>
  </definedNames>
  <calcPr fullCalcOnLoad="1"/>
</workbook>
</file>

<file path=xl/sharedStrings.xml><?xml version="1.0" encoding="utf-8"?>
<sst xmlns="http://schemas.openxmlformats.org/spreadsheetml/2006/main" count="519" uniqueCount="251">
  <si>
    <t xml:space="preserve"> </t>
  </si>
  <si>
    <t>Total</t>
  </si>
  <si>
    <t xml:space="preserve"> Project #1</t>
  </si>
  <si>
    <t xml:space="preserve"> Project #2</t>
  </si>
  <si>
    <t xml:space="preserve"> Project #3</t>
  </si>
  <si>
    <t xml:space="preserve"> Project #4</t>
  </si>
  <si>
    <t xml:space="preserve"> Project #5</t>
  </si>
  <si>
    <t xml:space="preserve"> Project #6</t>
  </si>
  <si>
    <t xml:space="preserve"> Project #7</t>
  </si>
  <si>
    <t xml:space="preserve"> Project #8</t>
  </si>
  <si>
    <t xml:space="preserve"> Project #9</t>
  </si>
  <si>
    <t xml:space="preserve"> Project #10</t>
  </si>
  <si>
    <t xml:space="preserve"> Project #11</t>
  </si>
  <si>
    <t xml:space="preserve"> Project #12</t>
  </si>
  <si>
    <t xml:space="preserve"> Project #13</t>
  </si>
  <si>
    <t xml:space="preserve"> Project #14</t>
  </si>
  <si>
    <t xml:space="preserve"> Project #15</t>
  </si>
  <si>
    <t xml:space="preserve"> Project #16</t>
  </si>
  <si>
    <t xml:space="preserve"> Project #17</t>
  </si>
  <si>
    <t xml:space="preserve"> Project #18</t>
  </si>
  <si>
    <t xml:space="preserve"> Project #19</t>
  </si>
  <si>
    <t xml:space="preserve"> Project #20</t>
  </si>
  <si>
    <t xml:space="preserve"> Project #21</t>
  </si>
  <si>
    <t xml:space="preserve"> Project #22</t>
  </si>
  <si>
    <t xml:space="preserve"> Project #23</t>
  </si>
  <si>
    <t xml:space="preserve"> Project #24</t>
  </si>
  <si>
    <t>Commercial</t>
  </si>
  <si>
    <t>Industrial</t>
  </si>
  <si>
    <t>Institutional</t>
  </si>
  <si>
    <t>Land Use Category</t>
  </si>
  <si>
    <t>COMMERCIAL</t>
  </si>
  <si>
    <t>INDUSTRIAL</t>
  </si>
  <si>
    <t>INSTITUTIONAL</t>
  </si>
  <si>
    <t>Collection basis</t>
  </si>
  <si>
    <t>per dwelling unit</t>
  </si>
  <si>
    <t>per hectare of
total site area</t>
  </si>
  <si>
    <t>Road
System</t>
  </si>
  <si>
    <t xml:space="preserve">Water
System </t>
  </si>
  <si>
    <t>Storm Sewer
System</t>
  </si>
  <si>
    <t>Sewage
System</t>
  </si>
  <si>
    <t>Provincial
Grants</t>
  </si>
  <si>
    <t>Net
Capital Cost
for DCC Calculations</t>
  </si>
  <si>
    <t>Project Name</t>
  </si>
  <si>
    <t>Target
Year</t>
  </si>
  <si>
    <t>ROAD SYSTEM CAPITAL COSTS</t>
  </si>
  <si>
    <t>#</t>
  </si>
  <si>
    <t>dwelling units</t>
  </si>
  <si>
    <r>
      <t>m</t>
    </r>
    <r>
      <rPr>
        <vertAlign val="superscript"/>
        <sz val="8"/>
        <rFont val="Futura Std Book"/>
        <family val="2"/>
      </rPr>
      <t>2</t>
    </r>
    <r>
      <rPr>
        <sz val="8"/>
        <rFont val="Futura Std Book"/>
        <family val="2"/>
      </rPr>
      <t xml:space="preserve"> gross floor space</t>
    </r>
  </si>
  <si>
    <t>hectares of site area</t>
  </si>
  <si>
    <t>DCC
Collection Basis</t>
  </si>
  <si>
    <t>Water
System</t>
  </si>
  <si>
    <t>Benefit Allocation</t>
  </si>
  <si>
    <t>TOTAL
CAPITAL
COST</t>
  </si>
  <si>
    <t>Benefit
to New
Development</t>
  </si>
  <si>
    <t>Municipal
Assist</t>
  </si>
  <si>
    <t>DCC
Recoverable
Amount</t>
  </si>
  <si>
    <t>Total
Municipal
Responsibility</t>
  </si>
  <si>
    <r>
      <t>per m</t>
    </r>
    <r>
      <rPr>
        <vertAlign val="superscript"/>
        <sz val="8"/>
        <rFont val="Futura Std Book"/>
        <family val="2"/>
      </rPr>
      <t>2</t>
    </r>
    <r>
      <rPr>
        <sz val="8"/>
        <rFont val="Futura Std Book"/>
        <family val="2"/>
      </rPr>
      <t xml:space="preserve"> of gross
floor space</t>
    </r>
  </si>
  <si>
    <r>
      <t xml:space="preserve">RESIDENTIAL - </t>
    </r>
    <r>
      <rPr>
        <sz val="10"/>
        <color indexed="9"/>
        <rFont val="Futura Std Book"/>
        <family val="2"/>
      </rPr>
      <t>Low Density</t>
    </r>
  </si>
  <si>
    <r>
      <t xml:space="preserve">RESIDENTIAL - </t>
    </r>
    <r>
      <rPr>
        <sz val="10"/>
        <color indexed="9"/>
        <rFont val="Futura Std Book"/>
        <family val="2"/>
      </rPr>
      <t>Medium Density</t>
    </r>
  </si>
  <si>
    <r>
      <t xml:space="preserve">RESIDENTIAL - </t>
    </r>
    <r>
      <rPr>
        <sz val="10"/>
        <color indexed="9"/>
        <rFont val="Futura Std Book"/>
        <family val="2"/>
      </rPr>
      <t>High Density</t>
    </r>
  </si>
  <si>
    <t xml:space="preserve"> per dwelling unit</t>
  </si>
  <si>
    <t>Equivalent Units</t>
  </si>
  <si>
    <t xml:space="preserve">$ DCC PER EQUIVALENT UNIT </t>
  </si>
  <si>
    <t>$ DCC</t>
  </si>
  <si>
    <t>Developer
Contrib.</t>
  </si>
  <si>
    <t>Other</t>
  </si>
  <si>
    <t>a</t>
  </si>
  <si>
    <t>b</t>
  </si>
  <si>
    <t>c</t>
  </si>
  <si>
    <t>d</t>
  </si>
  <si>
    <t>e</t>
  </si>
  <si>
    <t>f</t>
  </si>
  <si>
    <r>
      <t xml:space="preserve">(h </t>
    </r>
    <r>
      <rPr>
        <b/>
        <vertAlign val="subscript"/>
        <sz val="10"/>
        <rFont val="Futura Std Book"/>
        <family val="2"/>
      </rPr>
      <t>*</t>
    </r>
    <r>
      <rPr>
        <b/>
        <sz val="8"/>
        <rFont val="Futura Std Book"/>
        <family val="2"/>
      </rPr>
      <t xml:space="preserve"> %)
i</t>
    </r>
  </si>
  <si>
    <t>% to
New Dev.</t>
  </si>
  <si>
    <t>Description</t>
  </si>
  <si>
    <r>
      <t xml:space="preserve">RESIDENTIAL - </t>
    </r>
    <r>
      <rPr>
        <b/>
        <sz val="11"/>
        <color indexed="23"/>
        <rFont val="Futura Std Book"/>
        <family val="2"/>
      </rPr>
      <t>Low</t>
    </r>
  </si>
  <si>
    <r>
      <t xml:space="preserve">RESIDENTIAL - </t>
    </r>
    <r>
      <rPr>
        <b/>
        <sz val="11"/>
        <color indexed="23"/>
        <rFont val="Futura Std Book"/>
        <family val="2"/>
      </rPr>
      <t>Medium</t>
    </r>
  </si>
  <si>
    <r>
      <t xml:space="preserve">RESIDENTIAL - </t>
    </r>
    <r>
      <rPr>
        <b/>
        <sz val="11"/>
        <color indexed="23"/>
        <rFont val="Futura Std Book"/>
        <family val="2"/>
      </rPr>
      <t>High</t>
    </r>
  </si>
  <si>
    <t>dwellings</t>
  </si>
  <si>
    <t>hectares</t>
  </si>
  <si>
    <r>
      <t>m</t>
    </r>
    <r>
      <rPr>
        <vertAlign val="superscript"/>
        <sz val="8"/>
        <rFont val="Futura Std Book"/>
        <family val="2"/>
      </rPr>
      <t>2</t>
    </r>
  </si>
  <si>
    <t xml:space="preserve">TOTAL ROAD SYSTEM EQUIVALENT UNITS </t>
  </si>
  <si>
    <t>CITY OF CRANBROOK</t>
  </si>
  <si>
    <t>CAPITAL FUNDING SUMMARY</t>
  </si>
  <si>
    <t>Total Road System Capital Costs</t>
  </si>
  <si>
    <t>Total Water System Capital Costs</t>
  </si>
  <si>
    <t>Total Storm System Capital Costs</t>
  </si>
  <si>
    <t>Total Sewage System Capital Costs</t>
  </si>
  <si>
    <t>Less:</t>
  </si>
  <si>
    <t>Less:  Non-DCC Funding</t>
  </si>
  <si>
    <t xml:space="preserve"> per hectare</t>
  </si>
  <si>
    <r>
      <t xml:space="preserve"> per m</t>
    </r>
    <r>
      <rPr>
        <vertAlign val="superscript"/>
        <sz val="9"/>
        <rFont val="Futura Std Book"/>
        <family val="2"/>
      </rPr>
      <t>2</t>
    </r>
  </si>
  <si>
    <t>Total Equivalent Units</t>
  </si>
  <si>
    <t>TOTAL EQUIVALENT UNITS</t>
  </si>
  <si>
    <t>Equivalency Explanation</t>
  </si>
  <si>
    <t># of dwelling units equal to 1 EU</t>
  </si>
  <si>
    <r>
      <t>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 xml:space="preserve"> of Commercial gross floor space equal to 1 EU</t>
    </r>
  </si>
  <si>
    <t>hectares of Industrial land equal to 1 EU</t>
  </si>
  <si>
    <r>
      <t>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 xml:space="preserve"> of Institutional gross floor space equal to 1 EU</t>
    </r>
  </si>
  <si>
    <r>
      <t xml:space="preserve">Residential - </t>
    </r>
    <r>
      <rPr>
        <b/>
        <sz val="10"/>
        <color indexed="23"/>
        <rFont val="Futura Std Book"/>
        <family val="2"/>
      </rPr>
      <t>Low</t>
    </r>
  </si>
  <si>
    <r>
      <t xml:space="preserve">Residential - </t>
    </r>
    <r>
      <rPr>
        <b/>
        <sz val="9"/>
        <color indexed="23"/>
        <rFont val="Futura Std Book"/>
        <family val="2"/>
      </rPr>
      <t>Medium</t>
    </r>
  </si>
  <si>
    <r>
      <t>Residential -</t>
    </r>
    <r>
      <rPr>
        <b/>
        <sz val="9"/>
        <color indexed="23"/>
        <rFont val="Futura Std Book"/>
        <family val="2"/>
      </rPr>
      <t xml:space="preserve"> High</t>
    </r>
  </si>
  <si>
    <r>
      <t xml:space="preserve">Net
Capital Cost
</t>
    </r>
    <r>
      <rPr>
        <b/>
        <sz val="10"/>
        <color indexed="9"/>
        <rFont val="Futura Std Book"/>
        <family val="2"/>
      </rPr>
      <t>( for DCC calculations )</t>
    </r>
  </si>
  <si>
    <t>Total
Recoverable
From DCC</t>
  </si>
  <si>
    <t>WATER SYSTEM CAPITAL COSTS</t>
  </si>
  <si>
    <t xml:space="preserve">TOTAL WATER SYSTEM EQUIVALENT UNITS </t>
  </si>
  <si>
    <t>SEWAGE SYSTEM CAPITAL COSTS</t>
  </si>
  <si>
    <t xml:space="preserve">TOTAL SEWAGE SYSTEM EQUIVALENT UNITS </t>
  </si>
  <si>
    <t>STORM SEWER SYSTEM CAPITAL COSTS</t>
  </si>
  <si>
    <t xml:space="preserve">TOTAL STORM SEWER SYSTEM EQUIVALENT UNITS </t>
  </si>
  <si>
    <r>
      <t xml:space="preserve">SUMMARY OF CRANBROOK </t>
    </r>
    <r>
      <rPr>
        <b/>
        <sz val="14"/>
        <color indexed="16"/>
        <rFont val="Arial"/>
        <family val="2"/>
      </rPr>
      <t>2004</t>
    </r>
    <r>
      <rPr>
        <b/>
        <sz val="12"/>
        <color indexed="16"/>
        <rFont val="Arial"/>
        <family val="2"/>
      </rPr>
      <t xml:space="preserve"> DEVELOPMENT COST CHARGE</t>
    </r>
  </si>
  <si>
    <t>ROAD SYSTEM $ DCC BY LAND USE CATEGORY</t>
  </si>
  <si>
    <t>WATER SYSTEM $ DCC BY LAND USE CATEGORY</t>
  </si>
  <si>
    <t>STORM SEWER SYSTEM $ DCC BY LAND USE CATEGORY</t>
  </si>
  <si>
    <t>SEWAGE SYSTEM $ DCC BY LAND USE CATEGORY</t>
  </si>
  <si>
    <t>Equivalent Unit Conversion Factors</t>
  </si>
  <si>
    <t>Growth
Forecasts
per GMS</t>
  </si>
  <si>
    <t>LESS:   ROAD DCC RESERVE FUNDS</t>
  </si>
  <si>
    <t xml:space="preserve">  TOTAL</t>
  </si>
  <si>
    <t>LESS:   SEWAGE DCC RESERVE FUNDS</t>
  </si>
  <si>
    <t>LESS:   STORM DCC RESERVE FUNDS</t>
  </si>
  <si>
    <t>LESS:   WATER DCC RESERVE FUNDS</t>
  </si>
  <si>
    <t>Construct 4-lane undivided roadway from north of Willowbrook Drive to 22 Street N, and from 6 Street NW to 22 Street N</t>
  </si>
  <si>
    <t>Construct 2-lane undivided roadway for Van Horn Street from 22 Street N to Highway 3/95 Ramp, and from 3 Street S to 6 Street NW</t>
  </si>
  <si>
    <t>6 Street NW</t>
  </si>
  <si>
    <t>14 Avenue South</t>
  </si>
  <si>
    <t>Mountain View/Parnoby Road</t>
  </si>
  <si>
    <t xml:space="preserve">Construct/extend existing 2-lane undivided roadway of 3 Street NW to connect Cross Road NW </t>
  </si>
  <si>
    <t xml:space="preserve">Theatre Road </t>
  </si>
  <si>
    <t xml:space="preserve">Highway 3/95 </t>
  </si>
  <si>
    <t>Twinning from north of Fort Steel Interchange to south of Jim Smith Lake Road within the City</t>
  </si>
  <si>
    <t>Install 4 new signals between Theatre Road/Mission Road and Mountain View Road/Parnoby Road</t>
  </si>
  <si>
    <t>Install a traffic signal at MCPhee Road</t>
  </si>
  <si>
    <t>Upgrade to be 4-lane undivided roadway from Kootenay Street N to north of Industrial Road No.3</t>
  </si>
  <si>
    <t>Upgrade 4-lane undivided roadway from 12 Street N to north of Willowbrook Drive</t>
  </si>
  <si>
    <t>Construct 4-lane undivided roadway north of Industrial Road No.3</t>
  </si>
  <si>
    <t>Install traffic signals at Industrial Road No.1 and Kootenay Street N with 6 Street NW</t>
  </si>
  <si>
    <t>Construct/extend the existing 2-lane undivided roadway from King Street W  to Mission Road</t>
  </si>
  <si>
    <t>Echo Field Road</t>
  </si>
  <si>
    <t>Construct/extend existing 2-lane undivided roadway to connect Theatre Road</t>
  </si>
  <si>
    <t>Construct/extend existing 2-lane undivided roadway to connect 30 Avenue N</t>
  </si>
  <si>
    <t>Upgrade to be 4-lane undivided roadway from Victoria Avenue N to 17 Avenue N</t>
  </si>
  <si>
    <t>Upgrade to be 4-lane divided roadway north of 3 Street S</t>
  </si>
  <si>
    <t>Industrial Road No.1</t>
  </si>
  <si>
    <t>22 Street North</t>
  </si>
  <si>
    <t>34 Avenue South</t>
  </si>
  <si>
    <t>College Way</t>
  </si>
  <si>
    <t>Victoria Avenue South</t>
  </si>
  <si>
    <t>11 Street South</t>
  </si>
  <si>
    <t>17 Street South</t>
  </si>
  <si>
    <t>2 Street North</t>
  </si>
  <si>
    <t>3 Avenue NW</t>
  </si>
  <si>
    <t>Remove the connection with Highway 3/95</t>
  </si>
  <si>
    <t>Upgrade to be 4-lane undivided roadway from Cranbrook Street to Highway 3/95</t>
  </si>
  <si>
    <t>Construct/extend existing 2-lane undivided roadway to connect to 17 Street S</t>
  </si>
  <si>
    <t>Industrial Road No.2</t>
  </si>
  <si>
    <t>Upgrade to be 4-lane undivided roadway from 6 St north to a new road (Item #6)</t>
  </si>
  <si>
    <t>Ridgeview Road</t>
  </si>
  <si>
    <t>Construct a new 2-lane undivided roadway from King Street W. to Highway 3/95</t>
  </si>
  <si>
    <t xml:space="preserve">New Road North of Ind Rd 3 and 6 St NW </t>
  </si>
  <si>
    <t>Supply Main Twinning</t>
  </si>
  <si>
    <t>Twin existing 750mm supply main from reservoir to PRV's</t>
  </si>
  <si>
    <t>North Reservoir &amp; PRV Improvements</t>
  </si>
  <si>
    <t>Construct 7.5ML Reservoir &amp; PRV Associated Improvements</t>
  </si>
  <si>
    <t>West Trunk Watermain</t>
  </si>
  <si>
    <t>South Reservoir</t>
  </si>
  <si>
    <t xml:space="preserve">South Booster Station </t>
  </si>
  <si>
    <t>Required to boost pressures for growth in the south part of the City near future South Reservoir</t>
  </si>
  <si>
    <t>Wildstone Pressure Zone Improvement</t>
  </si>
  <si>
    <t>Kootenay Street Improvements</t>
  </si>
  <si>
    <t xml:space="preserve">Improve fire flow availability and provide redundancy for Willow Brook Dr, Kootenay St N and 2nd St S, and the College </t>
  </si>
  <si>
    <t>3rd &amp; 4th Street Pressure Zone Improvement</t>
  </si>
  <si>
    <t>Relocation of Pressure Zone Boundary.  Watermain installation and boundary valve adjustments</t>
  </si>
  <si>
    <t>Mount Royal Drive Fireflow Improvement</t>
  </si>
  <si>
    <t>Improves Fireflow to area</t>
  </si>
  <si>
    <t>Install pipe to connect existing watermain on 10th St S and 9th St S (west of 3rd Ave S)</t>
  </si>
  <si>
    <t>Install pipe to connect existing watermain on 11th St S and 1st Ave S</t>
  </si>
  <si>
    <t>Install pipe to connect existing watermain on 13th St S between 12th Ave S and 14th Ave S</t>
  </si>
  <si>
    <t>Install pipe to connect existing watermain on 17th St S and 12th Ave S</t>
  </si>
  <si>
    <t>Install pipe to connect existing watermain on 10th St S (east of Victoria Ave S) and 9th St S</t>
  </si>
  <si>
    <t>Replace 50mm watermain on 6th St S between 14th Ave S and 11th Ave S</t>
  </si>
  <si>
    <t>Replace 50mm watermain on 2A Ave S at 3rd Ave S</t>
  </si>
  <si>
    <t>10th St S  Fireflow Improvement</t>
  </si>
  <si>
    <t>1st Ave S Fireflow Improvement</t>
  </si>
  <si>
    <t>13th St S Fireflow Improvement</t>
  </si>
  <si>
    <t>17th St S Fireflow Improvement</t>
  </si>
  <si>
    <t>22nd St S &amp; 23rd St S Fireflow Improvement</t>
  </si>
  <si>
    <t>10th St S and Victoria Ave S Fireflow Improvement</t>
  </si>
  <si>
    <t>6th St S Fireflow Improvement</t>
  </si>
  <si>
    <t>4th St S and 17th Ave S Fireflow Improvement</t>
  </si>
  <si>
    <t>15th Ave S Fireflow Improvement</t>
  </si>
  <si>
    <t>2A Ave S Fireflow Improvement</t>
  </si>
  <si>
    <t>Install pipe to connect existing watermain on Southview Crt and 23rd St S. Install pipe to connect existing watermain on 22nd St S and 23rd St S</t>
  </si>
  <si>
    <t>300mm Diameter West Trunk Watermain and PRV Improvements</t>
  </si>
  <si>
    <t>Install PRV #14 off North Trunk, controls pressure to Wildstone Development</t>
  </si>
  <si>
    <t>Wildstone / St. Mary
Waterline (Hwy 95A)</t>
  </si>
  <si>
    <t>Install 5.1km 300mm watermain from North Reservoir along 95A to Wildstone North and St. Mary Growth Areas.  Includes PRV Station.</t>
  </si>
  <si>
    <t>St. Mary Growth Area PRV's</t>
  </si>
  <si>
    <t>2 PRV Stations in St. Mary Growth Area</t>
  </si>
  <si>
    <t>Twin / Replace existing Transfer Pipeline &amp; New Lift Station</t>
  </si>
  <si>
    <t>Cranbrook Street Trunk Upgrades (Phase 2)</t>
  </si>
  <si>
    <t>1st &amp; 2nd Street South Trunk Upgrade</t>
  </si>
  <si>
    <t>4th Street NW Trunk Upgrade</t>
  </si>
  <si>
    <t>Lagoon Relocation</t>
  </si>
  <si>
    <t>Replace 1200m of 375mm Pipe</t>
  </si>
  <si>
    <t>Replace 710m of 375mm Pipe</t>
  </si>
  <si>
    <t>Replace 700m of 200mm and 250mm Pipe</t>
  </si>
  <si>
    <t>Relocation of Lagoons (as per FOCUS recommendations)</t>
  </si>
  <si>
    <t>Treatment System Upgrades</t>
  </si>
  <si>
    <t>Upgrade Treatment Facility for UV disinfection, filtration</t>
  </si>
  <si>
    <t>Sanitary Sewer
System</t>
  </si>
  <si>
    <t xml:space="preserve">2004 Net Storm Drainage DCC </t>
  </si>
  <si>
    <t>Wycliffe Park Road</t>
  </si>
  <si>
    <t>% to
Existing</t>
  </si>
  <si>
    <r>
      <t>Upgrade 14 Avenue S. to 4-lane undivided roadway from 2</t>
    </r>
    <r>
      <rPr>
        <vertAlign val="superscript"/>
        <sz val="10"/>
        <rFont val="Times New Roman"/>
        <family val="1"/>
      </rPr>
      <t>nd</t>
    </r>
    <r>
      <rPr>
        <sz val="10"/>
        <rFont val="Times New Roman"/>
        <family val="1"/>
      </rPr>
      <t xml:space="preserve"> St. N. to 1st St. S</t>
    </r>
  </si>
  <si>
    <t>Construct/extend the existing 2-lane undivided roadway to connect Mountain View Road and Kennedy Road at Hwy. 3/95</t>
  </si>
  <si>
    <t>Construct/extend existing 2-lane undivided roadwaybetween 24 Ave. S &amp; 34 Ave. S</t>
  </si>
  <si>
    <t>Construct/extend existing 2-lane undivided roadway between 14 Ave. S &amp; 16 Ave. S</t>
  </si>
  <si>
    <t>Construct/extend existing 2-lane undivided roadway east of 4 Ave. S &amp; west of 14 Ave. S</t>
  </si>
  <si>
    <r>
      <rPr>
        <b/>
        <sz val="11"/>
        <color indexed="8"/>
        <rFont val="Arial"/>
        <family val="2"/>
      </rPr>
      <t>Total
Capital Cost</t>
    </r>
    <r>
      <rPr>
        <b/>
        <sz val="12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(Build Out Horizon ~ 55 yrs)</t>
    </r>
  </si>
  <si>
    <t>13 Street South</t>
  </si>
  <si>
    <t>Replace 100mm watermain on 17th Ave S south of 4th St S. Replace 100mm watermain on 4th St S between 18th Ave S &amp; lane between 17th Ave S &amp; 16th Ave S</t>
  </si>
  <si>
    <t>Replace 50mm watermain on 15th Ave S between 2nd St S and 3rd St S. Replace 50mm watermain on 3rd St S between 15th Ave S and lane between 16th Ave S and 15th Ave S.</t>
  </si>
  <si>
    <r>
      <t xml:space="preserve">Net
Capital Cost
</t>
    </r>
    <r>
      <rPr>
        <b/>
        <sz val="11"/>
        <color indexed="9"/>
        <rFont val="Arial"/>
        <family val="2"/>
      </rPr>
      <t>(for DCC calculations)</t>
    </r>
  </si>
  <si>
    <t>Transfer Pipeline Upgrade &amp; Lift Station</t>
  </si>
  <si>
    <t>Victoria Avenue Trunk Upgrades</t>
  </si>
  <si>
    <t>Twinning or replacement of 980 metres of existing sewers along 17th Avenue N from Baker to 2nd Street to Victoria Avenue as well as 120 metres of sewer along Victoria Avenue north of Kootenay Street.  The improvement also requires a diversion interconnection from the Victoria Avenue Trunk to the East Trunk at Victoria Avenue and 6th Street N</t>
  </si>
  <si>
    <t>Outfall Trunk Upgrades</t>
  </si>
  <si>
    <t>Twinning of 700 metres of existing sewers with 600mm diameter sewer from 22nd Street N and Cranbrook Street to the influent screening chamber</t>
  </si>
  <si>
    <t>Cranbrook Street Trunk Upgrades</t>
  </si>
  <si>
    <t>Twinning of 450 metres of existing sewers with 450mm diameter sewer along Cranbrook Street near Willowbrook Drive</t>
  </si>
  <si>
    <t>Wastewater Lagoon Improvements</t>
  </si>
  <si>
    <t>New Aeration System</t>
  </si>
  <si>
    <t>Effluent Disposal Upgrades</t>
  </si>
  <si>
    <t>Upgrades to Aeration System at Existing Lagoons. Upgrades to Storage Ponds and Irrigation Pumping System. Extension to Spray Irrigation Pipeline. New Outfall discharge to Kootenay River</t>
  </si>
  <si>
    <t>May 21, 2010</t>
  </si>
  <si>
    <r>
      <t xml:space="preserve">BASELINE: </t>
    </r>
    <r>
      <rPr>
        <b/>
        <sz val="10"/>
        <rFont val="Arial"/>
        <family val="2"/>
      </rPr>
      <t xml:space="preserve"> 1 LOW DENSITY SINGLE FAMILY RESIDENTIAL DWELLING  =  1 EQUIVALENT UNIT</t>
    </r>
  </si>
  <si>
    <r>
      <t xml:space="preserve">TOTAL
CAPITAL
COST </t>
    </r>
    <r>
      <rPr>
        <b/>
        <sz val="11"/>
        <color indexed="9"/>
        <rFont val="Arial"/>
        <family val="2"/>
      </rPr>
      <t>(20 Year)</t>
    </r>
  </si>
  <si>
    <t>TOTAL
CAPITAL
COST (20 Yr. Horizon)</t>
  </si>
  <si>
    <r>
      <t xml:space="preserve">SUMMARY OF </t>
    </r>
    <r>
      <rPr>
        <b/>
        <i/>
        <sz val="12"/>
        <color indexed="12"/>
        <rFont val="Arial"/>
        <family val="2"/>
      </rPr>
      <t xml:space="preserve">PRELIMINARY DRAFT </t>
    </r>
    <r>
      <rPr>
        <b/>
        <sz val="12"/>
        <color indexed="12"/>
        <rFont val="Arial"/>
        <family val="2"/>
      </rPr>
      <t xml:space="preserve">CRANBROOK </t>
    </r>
    <r>
      <rPr>
        <b/>
        <sz val="14"/>
        <color indexed="12"/>
        <rFont val="Arial"/>
        <family val="2"/>
      </rPr>
      <t>2010</t>
    </r>
    <r>
      <rPr>
        <b/>
        <sz val="12"/>
        <color indexed="12"/>
        <rFont val="Arial"/>
        <family val="2"/>
      </rPr>
      <t xml:space="preserve"> DEVELOPMENT COST CHARGE</t>
    </r>
  </si>
  <si>
    <r>
      <t xml:space="preserve">CRANBROOK 2010 vs 2004 DEVELOPMENT COST CHARGE - $ </t>
    </r>
    <r>
      <rPr>
        <b/>
        <i/>
        <sz val="11"/>
        <color indexed="16"/>
        <rFont val="Arial"/>
        <family val="2"/>
      </rPr>
      <t>Increase / (Decrease)</t>
    </r>
  </si>
  <si>
    <r>
      <t xml:space="preserve">CRANBROOK 2010 vs 2004 DEVELOPMENT COST CHARGE - % </t>
    </r>
    <r>
      <rPr>
        <b/>
        <i/>
        <sz val="11"/>
        <color indexed="16"/>
        <rFont val="Arial"/>
        <family val="2"/>
      </rPr>
      <t>Increase / (Decrease)</t>
    </r>
  </si>
  <si>
    <t>CITY OF CRANBROOK - 2010 DCC CALCULATION</t>
  </si>
  <si>
    <r>
      <rPr>
        <b/>
        <sz val="9"/>
        <color indexed="23"/>
        <rFont val="Futura Std Book"/>
        <family val="2"/>
      </rPr>
      <t>c-h+i-(d+e+f)</t>
    </r>
    <r>
      <rPr>
        <b/>
        <sz val="8"/>
        <rFont val="Futura Std Book"/>
        <family val="2"/>
      </rPr>
      <t xml:space="preserve">
</t>
    </r>
    <r>
      <rPr>
        <b/>
        <sz val="9"/>
        <rFont val="Futura Std Book"/>
        <family val="2"/>
      </rPr>
      <t>k</t>
    </r>
  </si>
  <si>
    <r>
      <rPr>
        <b/>
        <sz val="9"/>
        <color indexed="23"/>
        <rFont val="Futura Std Book"/>
        <family val="2"/>
      </rPr>
      <t>h -</t>
    </r>
    <r>
      <rPr>
        <b/>
        <vertAlign val="subscript"/>
        <sz val="9"/>
        <color indexed="23"/>
        <rFont val="Futura Std Book"/>
        <family val="2"/>
      </rPr>
      <t xml:space="preserve"> </t>
    </r>
    <r>
      <rPr>
        <b/>
        <sz val="9"/>
        <color indexed="23"/>
        <rFont val="Futura Std Book"/>
        <family val="2"/>
      </rPr>
      <t>i</t>
    </r>
    <r>
      <rPr>
        <b/>
        <sz val="8"/>
        <rFont val="Futura Std Book"/>
        <family val="2"/>
      </rPr>
      <t xml:space="preserve">
</t>
    </r>
    <r>
      <rPr>
        <b/>
        <sz val="9"/>
        <rFont val="Futura Std Book"/>
        <family val="2"/>
      </rPr>
      <t>j</t>
    </r>
  </si>
  <si>
    <r>
      <rPr>
        <b/>
        <sz val="9"/>
        <color indexed="23"/>
        <rFont val="Futura Std Book"/>
        <family val="2"/>
      </rPr>
      <t>h x %</t>
    </r>
    <r>
      <rPr>
        <b/>
        <sz val="8"/>
        <rFont val="Futura Std Book"/>
        <family val="2"/>
      </rPr>
      <t xml:space="preserve">
</t>
    </r>
    <r>
      <rPr>
        <b/>
        <sz val="9"/>
        <rFont val="Futura Std Book"/>
        <family val="2"/>
      </rPr>
      <t>i</t>
    </r>
  </si>
  <si>
    <r>
      <rPr>
        <b/>
        <sz val="9"/>
        <color indexed="23"/>
        <rFont val="Futura Std Book"/>
        <family val="2"/>
      </rPr>
      <t>g x a</t>
    </r>
    <r>
      <rPr>
        <b/>
        <sz val="8"/>
        <rFont val="Futura Std Book"/>
        <family val="2"/>
      </rPr>
      <t xml:space="preserve">
</t>
    </r>
    <r>
      <rPr>
        <b/>
        <sz val="9"/>
        <rFont val="Futura Std Book"/>
        <family val="2"/>
      </rPr>
      <t>h</t>
    </r>
  </si>
  <si>
    <r>
      <t>c-d-e-f</t>
    </r>
    <r>
      <rPr>
        <b/>
        <sz val="8"/>
        <rFont val="Futura Std Book"/>
        <family val="2"/>
      </rPr>
      <t xml:space="preserve">
</t>
    </r>
    <r>
      <rPr>
        <b/>
        <sz val="9"/>
        <rFont val="Futura Std Book"/>
        <family val="2"/>
      </rPr>
      <t>g</t>
    </r>
  </si>
  <si>
    <r>
      <rPr>
        <b/>
        <sz val="9"/>
        <color indexed="23"/>
        <rFont val="Futura Std Book"/>
        <family val="2"/>
      </rPr>
      <t>c-d-e-f</t>
    </r>
    <r>
      <rPr>
        <b/>
        <sz val="8"/>
        <rFont val="Futura Std Book"/>
        <family val="2"/>
      </rPr>
      <t xml:space="preserve">
</t>
    </r>
    <r>
      <rPr>
        <b/>
        <sz val="9"/>
        <rFont val="Futura Std Book"/>
        <family val="2"/>
      </rPr>
      <t>g</t>
    </r>
  </si>
  <si>
    <r>
      <rPr>
        <b/>
        <sz val="9"/>
        <color indexed="23"/>
        <rFont val="Futura Std Book"/>
        <family val="2"/>
      </rPr>
      <t>g x %</t>
    </r>
    <r>
      <rPr>
        <b/>
        <sz val="8"/>
        <rFont val="Futura Std Book"/>
        <family val="2"/>
      </rPr>
      <t xml:space="preserve">
</t>
    </r>
    <r>
      <rPr>
        <b/>
        <sz val="9"/>
        <rFont val="Futura Std Book"/>
        <family val="2"/>
      </rPr>
      <t>h</t>
    </r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</si>
</sst>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%"/>
    <numFmt numFmtId="178" formatCode="&quot;$&quot;#,##0"/>
    <numFmt numFmtId="179" formatCode="&quot;$&quot;#,##0.00"/>
    <numFmt numFmtId="180" formatCode="0.000%"/>
    <numFmt numFmtId="181" formatCode="&quot;$&quot;#,##0.0"/>
    <numFmt numFmtId="182" formatCode="&quot;$&quot;#,##0.000"/>
    <numFmt numFmtId="183" formatCode="0.00_);[Red]\(0.00\)"/>
    <numFmt numFmtId="184" formatCode="0.0000%"/>
    <numFmt numFmtId="185" formatCode="&quot;$&quot;#,##0.0_);\(&quot;$&quot;#,##0.0\)"/>
    <numFmt numFmtId="186" formatCode="&quot;$&quot;#,##0.0_);[Red]\(&quot;$&quot;#,##0.0\)"/>
    <numFmt numFmtId="187" formatCode="#,##0.0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&quot;$&quot;#,##0.000_);[Red]\(&quot;$&quot;#,##0.000\)"/>
    <numFmt numFmtId="194" formatCode="[$-409]h:mm:ss\ AM/PM"/>
    <numFmt numFmtId="195" formatCode="mmmm\ d\,\ yyyy"/>
    <numFmt numFmtId="196" formatCode="#,##0.000"/>
    <numFmt numFmtId="197" formatCode="#,##0.0000"/>
    <numFmt numFmtId="198" formatCode="#,##0.0_);\(#,##0.0\)"/>
    <numFmt numFmtId="199" formatCode="_(&quot;$&quot;* #,##0.0_);_(&quot;$&quot;* \(#,##0.0\);_(&quot;$&quot;* &quot;-&quot;??_);_(@_)"/>
    <numFmt numFmtId="200" formatCode="_(&quot;$&quot;* #,##0_);_(&quot;$&quot;* \(#,##0\);_(&quot;$&quot;* &quot;-&quot;??_);_(@_)"/>
    <numFmt numFmtId="201" formatCode="0.00000000000%"/>
    <numFmt numFmtId="202" formatCode="0.0000000000%"/>
    <numFmt numFmtId="203" formatCode="0.000000000%"/>
    <numFmt numFmtId="204" formatCode="0.00000000%"/>
    <numFmt numFmtId="205" formatCode="0.0000000%"/>
    <numFmt numFmtId="206" formatCode="0.000000%"/>
    <numFmt numFmtId="207" formatCode="0.00000%"/>
    <numFmt numFmtId="208" formatCode="[$-409]d\-mmm\-yy;@"/>
    <numFmt numFmtId="209" formatCode="&quot;$&quot;#,##0;[Red]&quot;$&quot;#,##0"/>
    <numFmt numFmtId="210" formatCode="_(* #,##0.0_);_(* \(#,##0.0\);_(* &quot;-&quot;??_);_(@_)"/>
    <numFmt numFmtId="211" formatCode="_(* #,##0_);_(* \(#,##0\);_(* &quot;-&quot;??_);_(@_)"/>
    <numFmt numFmtId="212" formatCode="&quot;$&quot;#,##0.0000"/>
    <numFmt numFmtId="213" formatCode="&quot;$&quot;#,##0.00000"/>
    <numFmt numFmtId="214" formatCode="&quot;$&quot;#,##0.000000"/>
    <numFmt numFmtId="215" formatCode="&quot;$&quot;#,##0.000_);\(&quot;$&quot;#,##0.000\)"/>
    <numFmt numFmtId="216" formatCode="&quot;$&quot;#,##0.0000_);\(&quot;$&quot;#,##0.0000\)"/>
    <numFmt numFmtId="217" formatCode="0.00000000"/>
    <numFmt numFmtId="218" formatCode="#,##0.000_);[Red]\(#,##0.000\)"/>
    <numFmt numFmtId="219" formatCode="#,##0.00000"/>
    <numFmt numFmtId="220" formatCode="#,##0.000_);\(#,##0.000\)"/>
    <numFmt numFmtId="221" formatCode="#,##0.0000_);\(#,##0.0000\)"/>
    <numFmt numFmtId="222" formatCode="#,##0.00000_);\(#,##0.00000\)"/>
  </numFmts>
  <fonts count="1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Futura Std Book"/>
      <family val="2"/>
    </font>
    <font>
      <sz val="10"/>
      <name val="Futura Std Book"/>
      <family val="2"/>
    </font>
    <font>
      <b/>
      <sz val="12"/>
      <color indexed="9"/>
      <name val="Futura Std Book"/>
      <family val="2"/>
    </font>
    <font>
      <sz val="11"/>
      <name val="Futura Std Book"/>
      <family val="2"/>
    </font>
    <font>
      <sz val="10"/>
      <color indexed="9"/>
      <name val="Futura Std Book"/>
      <family val="2"/>
    </font>
    <font>
      <b/>
      <sz val="11"/>
      <name val="Futura Std Book"/>
      <family val="2"/>
    </font>
    <font>
      <sz val="8"/>
      <name val="Futura Std Book"/>
      <family val="2"/>
    </font>
    <font>
      <b/>
      <sz val="11"/>
      <color indexed="9"/>
      <name val="Futura Std Book"/>
      <family val="2"/>
    </font>
    <font>
      <b/>
      <sz val="12"/>
      <name val="Futura Std Book"/>
      <family val="2"/>
    </font>
    <font>
      <sz val="9"/>
      <name val="Futura Std Book"/>
      <family val="2"/>
    </font>
    <font>
      <i/>
      <sz val="8"/>
      <name val="Futura Std Book"/>
      <family val="2"/>
    </font>
    <font>
      <b/>
      <i/>
      <sz val="12"/>
      <name val="Futura Std Book"/>
      <family val="2"/>
    </font>
    <font>
      <b/>
      <sz val="10"/>
      <color indexed="9"/>
      <name val="Futura Std Book"/>
      <family val="2"/>
    </font>
    <font>
      <i/>
      <sz val="9"/>
      <color indexed="62"/>
      <name val="Futura Std Book"/>
      <family val="2"/>
    </font>
    <font>
      <b/>
      <sz val="12"/>
      <name val="Arial"/>
      <family val="2"/>
    </font>
    <font>
      <b/>
      <sz val="8"/>
      <name val="Futura Std Book"/>
      <family val="2"/>
    </font>
    <font>
      <sz val="11"/>
      <name val="Arial"/>
      <family val="0"/>
    </font>
    <font>
      <b/>
      <sz val="11"/>
      <color indexed="9"/>
      <name val="Arial"/>
      <family val="2"/>
    </font>
    <font>
      <b/>
      <sz val="10"/>
      <name val="Futura Std Book"/>
      <family val="2"/>
    </font>
    <font>
      <b/>
      <sz val="12"/>
      <color indexed="23"/>
      <name val="Futura Std Book"/>
      <family val="2"/>
    </font>
    <font>
      <b/>
      <sz val="10"/>
      <name val="Arial"/>
      <family val="2"/>
    </font>
    <font>
      <vertAlign val="superscript"/>
      <sz val="8"/>
      <name val="Futura Std Book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vertAlign val="superscript"/>
      <sz val="8"/>
      <name val="Arial"/>
      <family val="2"/>
    </font>
    <font>
      <b/>
      <i/>
      <sz val="9"/>
      <color indexed="16"/>
      <name val="Futura Std Book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sz val="14"/>
      <name val="Arial"/>
      <family val="2"/>
    </font>
    <font>
      <b/>
      <sz val="11"/>
      <name val="Arial"/>
      <family val="0"/>
    </font>
    <font>
      <b/>
      <sz val="9"/>
      <name val="Futura Std Book"/>
      <family val="2"/>
    </font>
    <font>
      <b/>
      <vertAlign val="subscript"/>
      <sz val="10"/>
      <name val="Futura Std Book"/>
      <family val="2"/>
    </font>
    <font>
      <b/>
      <sz val="8"/>
      <color indexed="23"/>
      <name val="Futura Std Book"/>
      <family val="2"/>
    </font>
    <font>
      <b/>
      <sz val="10"/>
      <color indexed="23"/>
      <name val="Futura Std Book"/>
      <family val="2"/>
    </font>
    <font>
      <b/>
      <sz val="12"/>
      <color indexed="9"/>
      <name val="Arial"/>
      <family val="2"/>
    </font>
    <font>
      <b/>
      <sz val="11"/>
      <color indexed="23"/>
      <name val="Futura Std Book"/>
      <family val="2"/>
    </font>
    <font>
      <b/>
      <sz val="9"/>
      <color indexed="62"/>
      <name val="Futura Std Book"/>
      <family val="2"/>
    </font>
    <font>
      <sz val="9"/>
      <color indexed="62"/>
      <name val="Futura Std Book"/>
      <family val="2"/>
    </font>
    <font>
      <sz val="11"/>
      <color indexed="62"/>
      <name val="Futura Std Book"/>
      <family val="2"/>
    </font>
    <font>
      <sz val="11"/>
      <color indexed="9"/>
      <name val="Futura Std Book"/>
      <family val="2"/>
    </font>
    <font>
      <vertAlign val="superscript"/>
      <sz val="9"/>
      <name val="Futura Std Book"/>
      <family val="2"/>
    </font>
    <font>
      <b/>
      <sz val="9"/>
      <color indexed="23"/>
      <name val="Futura Std Book"/>
      <family val="2"/>
    </font>
    <font>
      <b/>
      <sz val="11"/>
      <color indexed="62"/>
      <name val="Futura Std Book"/>
      <family val="2"/>
    </font>
    <font>
      <b/>
      <sz val="12"/>
      <color indexed="16"/>
      <name val="Arial"/>
      <family val="2"/>
    </font>
    <font>
      <b/>
      <sz val="14"/>
      <color indexed="16"/>
      <name val="Arial"/>
      <family val="2"/>
    </font>
    <font>
      <b/>
      <i/>
      <sz val="11"/>
      <color indexed="16"/>
      <name val="Arial"/>
      <family val="2"/>
    </font>
    <font>
      <b/>
      <sz val="11"/>
      <color indexed="8"/>
      <name val="Futura Std Book"/>
      <family val="0"/>
    </font>
    <font>
      <sz val="11"/>
      <color indexed="8"/>
      <name val="Futura Std Book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62"/>
      <name val="Futura Std Book"/>
      <family val="2"/>
    </font>
    <font>
      <b/>
      <sz val="11"/>
      <color indexed="62"/>
      <name val="Arial"/>
      <family val="2"/>
    </font>
    <font>
      <b/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2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0"/>
    </font>
    <font>
      <b/>
      <sz val="10"/>
      <color indexed="18"/>
      <name val="Arial"/>
      <family val="0"/>
    </font>
    <font>
      <b/>
      <sz val="8"/>
      <color indexed="8"/>
      <name val="Arial"/>
      <family val="0"/>
    </font>
    <font>
      <b/>
      <vertAlign val="subscript"/>
      <sz val="9"/>
      <color indexed="23"/>
      <name val="Futura Std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Futura Std Book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0000"/>
        <bgColor indexed="64"/>
      </patternFill>
    </fill>
  </fills>
  <borders count="1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 style="hair"/>
      <bottom style="hair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ck"/>
      <top style="medium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ck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 style="thick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ck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ck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ck"/>
      <top style="medium"/>
      <bottom style="hair"/>
    </border>
    <border>
      <left style="thick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ck"/>
      <top style="hair"/>
      <bottom style="medium"/>
    </border>
    <border>
      <left style="thin">
        <color theme="4"/>
      </left>
      <right>
        <color indexed="63"/>
      </right>
      <top style="medium"/>
      <bottom style="hair"/>
    </border>
    <border>
      <left style="thin">
        <color theme="4"/>
      </left>
      <right>
        <color indexed="63"/>
      </right>
      <top style="hair"/>
      <bottom style="hair"/>
    </border>
    <border>
      <left style="thin">
        <color theme="4"/>
      </left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0" applyNumberFormat="0" applyBorder="0" applyAlignment="0" applyProtection="0"/>
    <xf numFmtId="0" fontId="92" fillId="27" borderId="1" applyNumberFormat="0" applyAlignment="0" applyProtection="0"/>
    <xf numFmtId="0" fontId="9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9" fillId="30" borderId="1" applyNumberFormat="0" applyAlignment="0" applyProtection="0"/>
    <xf numFmtId="0" fontId="100" fillId="0" borderId="6" applyNumberFormat="0" applyFill="0" applyAlignment="0" applyProtection="0"/>
    <xf numFmtId="0" fontId="101" fillId="31" borderId="0" applyNumberFormat="0" applyBorder="0" applyAlignment="0" applyProtection="0"/>
    <xf numFmtId="0" fontId="0" fillId="32" borderId="7" applyNumberFormat="0" applyFont="0" applyAlignment="0" applyProtection="0"/>
    <xf numFmtId="0" fontId="102" fillId="27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637">
    <xf numFmtId="0" fontId="0" fillId="0" borderId="0" xfId="0" applyAlignment="1">
      <alignment/>
    </xf>
    <xf numFmtId="0" fontId="4" fillId="0" borderId="0" xfId="0" applyFont="1" applyAlignment="1">
      <alignment/>
    </xf>
    <xf numFmtId="178" fontId="4" fillId="0" borderId="0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/>
    </xf>
    <xf numFmtId="0" fontId="8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178" fontId="5" fillId="0" borderId="0" xfId="0" applyNumberFormat="1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178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8" fontId="9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78" fontId="11" fillId="0" borderId="0" xfId="0" applyNumberFormat="1" applyFont="1" applyFill="1" applyBorder="1" applyAlignment="1">
      <alignment horizontal="center"/>
    </xf>
    <xf numFmtId="17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8" fontId="4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indent="1"/>
    </xf>
    <xf numFmtId="179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indent="1"/>
    </xf>
    <xf numFmtId="49" fontId="7" fillId="0" borderId="0" xfId="0" applyNumberFormat="1" applyFont="1" applyFill="1" applyBorder="1" applyAlignment="1">
      <alignment vertical="top" wrapText="1"/>
    </xf>
    <xf numFmtId="10" fontId="4" fillId="0" borderId="0" xfId="59" applyNumberFormat="1" applyFont="1" applyFill="1" applyBorder="1" applyAlignment="1">
      <alignment/>
    </xf>
    <xf numFmtId="6" fontId="4" fillId="0" borderId="0" xfId="0" applyNumberFormat="1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9" fontId="4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3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9" fontId="4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10" fontId="4" fillId="0" borderId="0" xfId="0" applyNumberFormat="1" applyFont="1" applyFill="1" applyBorder="1" applyAlignment="1">
      <alignment horizontal="center"/>
    </xf>
    <xf numFmtId="200" fontId="4" fillId="0" borderId="0" xfId="44" applyNumberFormat="1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/>
      <protection locked="0"/>
    </xf>
    <xf numFmtId="178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178" fontId="4" fillId="0" borderId="0" xfId="0" applyNumberFormat="1" applyFont="1" applyFill="1" applyBorder="1" applyAlignment="1" applyProtection="1">
      <alignment/>
      <protection locked="0"/>
    </xf>
    <xf numFmtId="6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0" fontId="16" fillId="34" borderId="11" xfId="0" applyFont="1" applyFill="1" applyBorder="1" applyAlignment="1">
      <alignment horizontal="left" vertical="center" indent="1"/>
    </xf>
    <xf numFmtId="5" fontId="17" fillId="0" borderId="12" xfId="0" applyNumberFormat="1" applyFont="1" applyBorder="1" applyAlignment="1">
      <alignment horizontal="center" vertical="center"/>
    </xf>
    <xf numFmtId="5" fontId="17" fillId="0" borderId="13" xfId="0" applyNumberFormat="1" applyFont="1" applyBorder="1" applyAlignment="1">
      <alignment horizontal="center" vertical="center"/>
    </xf>
    <xf numFmtId="5" fontId="17" fillId="0" borderId="14" xfId="0" applyNumberFormat="1" applyFont="1" applyBorder="1" applyAlignment="1">
      <alignment horizontal="center" vertical="center"/>
    </xf>
    <xf numFmtId="7" fontId="17" fillId="0" borderId="15" xfId="0" applyNumberFormat="1" applyFont="1" applyBorder="1" applyAlignment="1">
      <alignment horizontal="center" vertical="center"/>
    </xf>
    <xf numFmtId="7" fontId="17" fillId="0" borderId="16" xfId="0" applyNumberFormat="1" applyFont="1" applyBorder="1" applyAlignment="1">
      <alignment horizontal="center" vertical="center"/>
    </xf>
    <xf numFmtId="7" fontId="17" fillId="0" borderId="17" xfId="0" applyNumberFormat="1" applyFont="1" applyBorder="1" applyAlignment="1">
      <alignment horizontal="center" vertical="center"/>
    </xf>
    <xf numFmtId="5" fontId="17" fillId="0" borderId="15" xfId="0" applyNumberFormat="1" applyFont="1" applyBorder="1" applyAlignment="1">
      <alignment horizontal="center" vertical="center"/>
    </xf>
    <xf numFmtId="5" fontId="17" fillId="0" borderId="16" xfId="0" applyNumberFormat="1" applyFont="1" applyBorder="1" applyAlignment="1">
      <alignment horizontal="center" vertical="center"/>
    </xf>
    <xf numFmtId="5" fontId="17" fillId="0" borderId="17" xfId="0" applyNumberFormat="1" applyFont="1" applyBorder="1" applyAlignment="1">
      <alignment horizontal="center" vertical="center"/>
    </xf>
    <xf numFmtId="5" fontId="17" fillId="0" borderId="18" xfId="0" applyNumberFormat="1" applyFont="1" applyBorder="1" applyAlignment="1">
      <alignment horizontal="center" vertical="center"/>
    </xf>
    <xf numFmtId="5" fontId="17" fillId="0" borderId="19" xfId="0" applyNumberFormat="1" applyFont="1" applyBorder="1" applyAlignment="1">
      <alignment horizontal="center" vertical="center"/>
    </xf>
    <xf numFmtId="5" fontId="17" fillId="0" borderId="20" xfId="0" applyNumberFormat="1" applyFont="1" applyBorder="1" applyAlignment="1">
      <alignment horizontal="center" vertical="center"/>
    </xf>
    <xf numFmtId="5" fontId="17" fillId="0" borderId="21" xfId="0" applyNumberFormat="1" applyFont="1" applyBorder="1" applyAlignment="1">
      <alignment horizontal="center" vertical="center"/>
    </xf>
    <xf numFmtId="5" fontId="17" fillId="0" borderId="22" xfId="0" applyNumberFormat="1" applyFont="1" applyBorder="1" applyAlignment="1">
      <alignment horizontal="center" vertical="center"/>
    </xf>
    <xf numFmtId="5" fontId="17" fillId="0" borderId="23" xfId="0" applyNumberFormat="1" applyFont="1" applyBorder="1" applyAlignment="1">
      <alignment horizontal="center" vertical="center"/>
    </xf>
    <xf numFmtId="0" fontId="0" fillId="34" borderId="24" xfId="0" applyFill="1" applyBorder="1" applyAlignment="1">
      <alignment/>
    </xf>
    <xf numFmtId="0" fontId="0" fillId="35" borderId="0" xfId="0" applyFont="1" applyFill="1" applyBorder="1" applyAlignment="1">
      <alignment/>
    </xf>
    <xf numFmtId="0" fontId="7" fillId="35" borderId="25" xfId="0" applyFont="1" applyFill="1" applyBorder="1" applyAlignment="1">
      <alignment horizontal="center" wrapText="1"/>
    </xf>
    <xf numFmtId="0" fontId="7" fillId="35" borderId="17" xfId="0" applyFont="1" applyFill="1" applyBorder="1" applyAlignment="1">
      <alignment horizontal="center" wrapText="1"/>
    </xf>
    <xf numFmtId="178" fontId="5" fillId="35" borderId="26" xfId="0" applyNumberFormat="1" applyFont="1" applyFill="1" applyBorder="1" applyAlignment="1">
      <alignment horizontal="center"/>
    </xf>
    <xf numFmtId="0" fontId="7" fillId="35" borderId="26" xfId="0" applyFont="1" applyFill="1" applyBorder="1" applyAlignment="1">
      <alignment horizontal="left" indent="1"/>
    </xf>
    <xf numFmtId="0" fontId="4" fillId="35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8" fillId="34" borderId="25" xfId="0" applyFont="1" applyFill="1" applyBorder="1" applyAlignment="1">
      <alignment/>
    </xf>
    <xf numFmtId="0" fontId="26" fillId="35" borderId="11" xfId="0" applyFont="1" applyFill="1" applyBorder="1" applyAlignment="1">
      <alignment horizontal="center" wrapText="1"/>
    </xf>
    <xf numFmtId="0" fontId="26" fillId="35" borderId="17" xfId="0" applyFont="1" applyFill="1" applyBorder="1" applyAlignment="1">
      <alignment horizontal="center" wrapText="1"/>
    </xf>
    <xf numFmtId="0" fontId="26" fillId="35" borderId="29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5" fontId="30" fillId="35" borderId="30" xfId="0" applyNumberFormat="1" applyFont="1" applyFill="1" applyBorder="1" applyAlignment="1">
      <alignment horizontal="center" vertical="center"/>
    </xf>
    <xf numFmtId="5" fontId="30" fillId="35" borderId="31" xfId="0" applyNumberFormat="1" applyFont="1" applyFill="1" applyBorder="1" applyAlignment="1">
      <alignment horizontal="center" vertical="center"/>
    </xf>
    <xf numFmtId="5" fontId="30" fillId="35" borderId="32" xfId="0" applyNumberFormat="1" applyFont="1" applyFill="1" applyBorder="1" applyAlignment="1">
      <alignment horizontal="center" vertical="center"/>
    </xf>
    <xf numFmtId="7" fontId="30" fillId="35" borderId="33" xfId="0" applyNumberFormat="1" applyFont="1" applyFill="1" applyBorder="1" applyAlignment="1">
      <alignment horizontal="center" vertical="center"/>
    </xf>
    <xf numFmtId="5" fontId="30" fillId="35" borderId="33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indent="1"/>
    </xf>
    <xf numFmtId="0" fontId="8" fillId="0" borderId="25" xfId="0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6" fillId="34" borderId="38" xfId="0" applyFont="1" applyFill="1" applyBorder="1" applyAlignment="1">
      <alignment horizontal="left" vertical="center" indent="1"/>
    </xf>
    <xf numFmtId="0" fontId="10" fillId="35" borderId="30" xfId="0" applyFont="1" applyFill="1" applyBorder="1" applyAlignment="1">
      <alignment horizontal="center" vertical="center"/>
    </xf>
    <xf numFmtId="0" fontId="10" fillId="35" borderId="31" xfId="0" applyFont="1" applyFill="1" applyBorder="1" applyAlignment="1">
      <alignment horizontal="center" vertical="center"/>
    </xf>
    <xf numFmtId="0" fontId="10" fillId="35" borderId="39" xfId="0" applyFont="1" applyFill="1" applyBorder="1" applyAlignment="1">
      <alignment horizontal="center" vertical="center"/>
    </xf>
    <xf numFmtId="0" fontId="10" fillId="35" borderId="33" xfId="0" applyFont="1" applyFill="1" applyBorder="1" applyAlignment="1">
      <alignment horizontal="center" vertical="center" wrapText="1"/>
    </xf>
    <xf numFmtId="0" fontId="0" fillId="35" borderId="24" xfId="0" applyFont="1" applyFill="1" applyBorder="1" applyAlignment="1">
      <alignment/>
    </xf>
    <xf numFmtId="0" fontId="19" fillId="35" borderId="26" xfId="0" applyFont="1" applyFill="1" applyBorder="1" applyAlignment="1">
      <alignment horizontal="center" vertical="center" wrapText="1"/>
    </xf>
    <xf numFmtId="0" fontId="0" fillId="35" borderId="26" xfId="0" applyFill="1" applyBorder="1" applyAlignment="1">
      <alignment/>
    </xf>
    <xf numFmtId="178" fontId="5" fillId="35" borderId="39" xfId="0" applyNumberFormat="1" applyFont="1" applyFill="1" applyBorder="1" applyAlignment="1">
      <alignment horizontal="center"/>
    </xf>
    <xf numFmtId="178" fontId="9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32" fillId="34" borderId="36" xfId="0" applyFont="1" applyFill="1" applyBorder="1" applyAlignment="1">
      <alignment horizontal="left" vertical="center" indent="1"/>
    </xf>
    <xf numFmtId="0" fontId="32" fillId="34" borderId="40" xfId="0" applyFont="1" applyFill="1" applyBorder="1" applyAlignment="1">
      <alignment horizontal="left" vertical="center" indent="1"/>
    </xf>
    <xf numFmtId="0" fontId="7" fillId="35" borderId="37" xfId="0" applyFont="1" applyFill="1" applyBorder="1" applyAlignment="1">
      <alignment horizontal="left" indent="1"/>
    </xf>
    <xf numFmtId="0" fontId="31" fillId="34" borderId="38" xfId="0" applyFont="1" applyFill="1" applyBorder="1" applyAlignment="1">
      <alignment horizontal="left" indent="1"/>
    </xf>
    <xf numFmtId="9" fontId="11" fillId="34" borderId="41" xfId="59" applyFont="1" applyFill="1" applyBorder="1" applyAlignment="1">
      <alignment horizontal="center" wrapText="1"/>
    </xf>
    <xf numFmtId="0" fontId="11" fillId="34" borderId="40" xfId="0" applyFont="1" applyFill="1" applyBorder="1" applyAlignment="1">
      <alignment horizontal="center" vertical="top" wrapText="1"/>
    </xf>
    <xf numFmtId="178" fontId="5" fillId="35" borderId="33" xfId="0" applyNumberFormat="1" applyFont="1" applyFill="1" applyBorder="1" applyAlignment="1">
      <alignment horizontal="center"/>
    </xf>
    <xf numFmtId="3" fontId="13" fillId="0" borderId="42" xfId="0" applyNumberFormat="1" applyFont="1" applyFill="1" applyBorder="1" applyAlignment="1">
      <alignment horizontal="center" vertical="center"/>
    </xf>
    <xf numFmtId="3" fontId="13" fillId="0" borderId="43" xfId="0" applyNumberFormat="1" applyFont="1" applyFill="1" applyBorder="1" applyAlignment="1">
      <alignment horizontal="center" vertical="center"/>
    </xf>
    <xf numFmtId="3" fontId="13" fillId="0" borderId="44" xfId="0" applyNumberFormat="1" applyFont="1" applyFill="1" applyBorder="1" applyAlignment="1">
      <alignment horizontal="center" vertical="center"/>
    </xf>
    <xf numFmtId="0" fontId="39" fillId="34" borderId="11" xfId="0" applyFont="1" applyFill="1" applyBorder="1" applyAlignment="1">
      <alignment/>
    </xf>
    <xf numFmtId="3" fontId="10" fillId="0" borderId="45" xfId="0" applyNumberFormat="1" applyFont="1" applyFill="1" applyBorder="1" applyAlignment="1">
      <alignment horizontal="center" vertical="center"/>
    </xf>
    <xf numFmtId="3" fontId="10" fillId="0" borderId="46" xfId="0" applyNumberFormat="1" applyFont="1" applyFill="1" applyBorder="1" applyAlignment="1">
      <alignment horizontal="center" vertical="center"/>
    </xf>
    <xf numFmtId="3" fontId="10" fillId="0" borderId="47" xfId="0" applyNumberFormat="1" applyFont="1" applyFill="1" applyBorder="1" applyAlignment="1">
      <alignment horizontal="center" vertical="center"/>
    </xf>
    <xf numFmtId="0" fontId="0" fillId="35" borderId="25" xfId="0" applyFill="1" applyBorder="1" applyAlignment="1">
      <alignment/>
    </xf>
    <xf numFmtId="0" fontId="0" fillId="35" borderId="48" xfId="0" applyFill="1" applyBorder="1" applyAlignment="1">
      <alignment/>
    </xf>
    <xf numFmtId="0" fontId="24" fillId="35" borderId="11" xfId="0" applyFont="1" applyFill="1" applyBorder="1" applyAlignment="1">
      <alignment horizontal="left" vertical="center" indent="1"/>
    </xf>
    <xf numFmtId="3" fontId="35" fillId="35" borderId="30" xfId="0" applyNumberFormat="1" applyFont="1" applyFill="1" applyBorder="1" applyAlignment="1">
      <alignment horizontal="center" vertical="center"/>
    </xf>
    <xf numFmtId="3" fontId="35" fillId="35" borderId="31" xfId="0" applyNumberFormat="1" applyFont="1" applyFill="1" applyBorder="1" applyAlignment="1">
      <alignment horizontal="center" vertical="center"/>
    </xf>
    <xf numFmtId="3" fontId="35" fillId="35" borderId="39" xfId="0" applyNumberFormat="1" applyFont="1" applyFill="1" applyBorder="1" applyAlignment="1">
      <alignment horizontal="center" vertical="center"/>
    </xf>
    <xf numFmtId="3" fontId="35" fillId="35" borderId="11" xfId="0" applyNumberFormat="1" applyFont="1" applyFill="1" applyBorder="1" applyAlignment="1">
      <alignment horizontal="center" vertical="center"/>
    </xf>
    <xf numFmtId="3" fontId="35" fillId="35" borderId="16" xfId="0" applyNumberFormat="1" applyFont="1" applyFill="1" applyBorder="1" applyAlignment="1">
      <alignment horizontal="center" vertical="center"/>
    </xf>
    <xf numFmtId="3" fontId="35" fillId="35" borderId="29" xfId="0" applyNumberFormat="1" applyFont="1" applyFill="1" applyBorder="1" applyAlignment="1">
      <alignment horizontal="center" vertical="center"/>
    </xf>
    <xf numFmtId="37" fontId="42" fillId="0" borderId="42" xfId="0" applyNumberFormat="1" applyFont="1" applyBorder="1" applyAlignment="1">
      <alignment horizontal="center" vertical="center"/>
    </xf>
    <xf numFmtId="37" fontId="42" fillId="0" borderId="20" xfId="0" applyNumberFormat="1" applyFont="1" applyBorder="1" applyAlignment="1">
      <alignment horizontal="center" vertical="center"/>
    </xf>
    <xf numFmtId="37" fontId="42" fillId="0" borderId="45" xfId="0" applyNumberFormat="1" applyFont="1" applyBorder="1" applyAlignment="1">
      <alignment horizontal="center" vertical="center"/>
    </xf>
    <xf numFmtId="37" fontId="42" fillId="0" borderId="49" xfId="0" applyNumberFormat="1" applyFont="1" applyBorder="1" applyAlignment="1">
      <alignment horizontal="center" vertical="center"/>
    </xf>
    <xf numFmtId="37" fontId="42" fillId="0" borderId="14" xfId="0" applyNumberFormat="1" applyFont="1" applyBorder="1" applyAlignment="1">
      <alignment horizontal="center" vertical="center"/>
    </xf>
    <xf numFmtId="37" fontId="42" fillId="0" borderId="50" xfId="0" applyNumberFormat="1" applyFont="1" applyBorder="1" applyAlignment="1">
      <alignment horizontal="center" vertical="center"/>
    </xf>
    <xf numFmtId="37" fontId="42" fillId="0" borderId="43" xfId="0" applyNumberFormat="1" applyFont="1" applyBorder="1" applyAlignment="1">
      <alignment horizontal="center" vertical="center"/>
    </xf>
    <xf numFmtId="37" fontId="42" fillId="0" borderId="51" xfId="0" applyNumberFormat="1" applyFont="1" applyBorder="1" applyAlignment="1">
      <alignment horizontal="center" vertical="center"/>
    </xf>
    <xf numFmtId="37" fontId="42" fillId="0" borderId="46" xfId="0" applyNumberFormat="1" applyFont="1" applyBorder="1" applyAlignment="1">
      <alignment horizontal="center" vertical="center"/>
    </xf>
    <xf numFmtId="37" fontId="42" fillId="0" borderId="23" xfId="0" applyNumberFormat="1" applyFont="1" applyBorder="1" applyAlignment="1">
      <alignment horizontal="center" vertical="center"/>
    </xf>
    <xf numFmtId="37" fontId="42" fillId="0" borderId="52" xfId="0" applyNumberFormat="1" applyFont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0" fillId="34" borderId="48" xfId="0" applyFill="1" applyBorder="1" applyAlignment="1">
      <alignment/>
    </xf>
    <xf numFmtId="37" fontId="41" fillId="0" borderId="33" xfId="0" applyNumberFormat="1" applyFont="1" applyBorder="1" applyAlignment="1">
      <alignment horizontal="center" vertical="center"/>
    </xf>
    <xf numFmtId="178" fontId="12" fillId="0" borderId="53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 horizontal="left" indent="1"/>
    </xf>
    <xf numFmtId="0" fontId="4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left" indent="1"/>
    </xf>
    <xf numFmtId="0" fontId="13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 indent="1"/>
    </xf>
    <xf numFmtId="0" fontId="14" fillId="33" borderId="0" xfId="0" applyFont="1" applyFill="1" applyBorder="1" applyAlignment="1">
      <alignment horizontal="right" wrapText="1"/>
    </xf>
    <xf numFmtId="178" fontId="14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left" wrapText="1" inden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178" fontId="7" fillId="33" borderId="0" xfId="0" applyNumberFormat="1" applyFont="1" applyFill="1" applyBorder="1" applyAlignment="1">
      <alignment horizontal="center"/>
    </xf>
    <xf numFmtId="178" fontId="11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indent="1"/>
    </xf>
    <xf numFmtId="49" fontId="7" fillId="33" borderId="0" xfId="0" applyNumberFormat="1" applyFont="1" applyFill="1" applyBorder="1" applyAlignment="1">
      <alignment vertical="top" wrapText="1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2" fillId="33" borderId="42" xfId="0" applyFont="1" applyFill="1" applyBorder="1" applyAlignment="1">
      <alignment horizontal="left" vertical="center" indent="1"/>
    </xf>
    <xf numFmtId="0" fontId="22" fillId="33" borderId="49" xfId="0" applyFont="1" applyFill="1" applyBorder="1" applyAlignment="1">
      <alignment horizontal="left" vertical="center" indent="1"/>
    </xf>
    <xf numFmtId="0" fontId="22" fillId="33" borderId="38" xfId="0" applyFont="1" applyFill="1" applyBorder="1" applyAlignment="1">
      <alignment horizontal="left" vertical="center" indent="1"/>
    </xf>
    <xf numFmtId="178" fontId="4" fillId="33" borderId="0" xfId="0" applyNumberFormat="1" applyFont="1" applyFill="1" applyAlignment="1">
      <alignment horizontal="center"/>
    </xf>
    <xf numFmtId="178" fontId="4" fillId="33" borderId="0" xfId="0" applyNumberFormat="1" applyFont="1" applyFill="1" applyAlignment="1">
      <alignment/>
    </xf>
    <xf numFmtId="178" fontId="22" fillId="0" borderId="54" xfId="0" applyNumberFormat="1" applyFont="1" applyFill="1" applyBorder="1" applyAlignment="1">
      <alignment horizontal="center"/>
    </xf>
    <xf numFmtId="9" fontId="9" fillId="0" borderId="37" xfId="59" applyFont="1" applyFill="1" applyBorder="1" applyAlignment="1">
      <alignment horizontal="center"/>
    </xf>
    <xf numFmtId="0" fontId="44" fillId="33" borderId="0" xfId="0" applyFont="1" applyFill="1" applyAlignment="1">
      <alignment/>
    </xf>
    <xf numFmtId="0" fontId="21" fillId="34" borderId="52" xfId="0" applyFont="1" applyFill="1" applyBorder="1" applyAlignment="1">
      <alignment horizontal="center" vertical="center" wrapText="1"/>
    </xf>
    <xf numFmtId="0" fontId="39" fillId="34" borderId="38" xfId="0" applyFont="1" applyFill="1" applyBorder="1" applyAlignment="1">
      <alignment horizontal="center" vertical="center" wrapText="1"/>
    </xf>
    <xf numFmtId="0" fontId="31" fillId="34" borderId="38" xfId="0" applyFont="1" applyFill="1" applyBorder="1" applyAlignment="1">
      <alignment horizontal="left" vertical="center" indent="1"/>
    </xf>
    <xf numFmtId="0" fontId="31" fillId="34" borderId="23" xfId="0" applyFont="1" applyFill="1" applyBorder="1" applyAlignment="1">
      <alignment horizontal="left" vertical="center" indent="1"/>
    </xf>
    <xf numFmtId="0" fontId="7" fillId="35" borderId="25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7" fontId="17" fillId="33" borderId="0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4" fillId="34" borderId="48" xfId="0" applyFont="1" applyFill="1" applyBorder="1" applyAlignment="1">
      <alignment/>
    </xf>
    <xf numFmtId="0" fontId="12" fillId="33" borderId="37" xfId="0" applyFont="1" applyFill="1" applyBorder="1" applyAlignment="1">
      <alignment horizontal="left" vertical="center" indent="1"/>
    </xf>
    <xf numFmtId="178" fontId="22" fillId="0" borderId="55" xfId="0" applyNumberFormat="1" applyFont="1" applyFill="1" applyBorder="1" applyAlignment="1">
      <alignment horizontal="center" wrapText="1"/>
    </xf>
    <xf numFmtId="177" fontId="17" fillId="0" borderId="18" xfId="59" applyNumberFormat="1" applyFont="1" applyBorder="1" applyAlignment="1">
      <alignment horizontal="center" vertical="center"/>
    </xf>
    <xf numFmtId="221" fontId="42" fillId="0" borderId="56" xfId="0" applyNumberFormat="1" applyFont="1" applyFill="1" applyBorder="1" applyAlignment="1">
      <alignment horizontal="center" vertical="center"/>
    </xf>
    <xf numFmtId="221" fontId="42" fillId="0" borderId="57" xfId="0" applyNumberFormat="1" applyFont="1" applyFill="1" applyBorder="1" applyAlignment="1">
      <alignment horizontal="center" vertical="center"/>
    </xf>
    <xf numFmtId="221" fontId="42" fillId="0" borderId="58" xfId="0" applyNumberFormat="1" applyFont="1" applyFill="1" applyBorder="1" applyAlignment="1">
      <alignment horizontal="center" vertical="center"/>
    </xf>
    <xf numFmtId="9" fontId="7" fillId="36" borderId="53" xfId="59" applyFont="1" applyFill="1" applyBorder="1" applyAlignment="1">
      <alignment horizontal="center"/>
    </xf>
    <xf numFmtId="222" fontId="43" fillId="36" borderId="59" xfId="0" applyNumberFormat="1" applyFont="1" applyFill="1" applyBorder="1" applyAlignment="1">
      <alignment horizontal="center" vertical="center"/>
    </xf>
    <xf numFmtId="0" fontId="8" fillId="36" borderId="0" xfId="0" applyFont="1" applyFill="1" applyBorder="1" applyAlignment="1">
      <alignment/>
    </xf>
    <xf numFmtId="178" fontId="7" fillId="36" borderId="0" xfId="0" applyNumberFormat="1" applyFont="1" applyFill="1" applyBorder="1" applyAlignment="1">
      <alignment/>
    </xf>
    <xf numFmtId="222" fontId="43" fillId="36" borderId="60" xfId="0" applyNumberFormat="1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222" fontId="43" fillId="36" borderId="58" xfId="0" applyNumberFormat="1" applyFont="1" applyFill="1" applyBorder="1" applyAlignment="1">
      <alignment horizontal="center" vertical="center"/>
    </xf>
    <xf numFmtId="0" fontId="8" fillId="36" borderId="36" xfId="0" applyFont="1" applyFill="1" applyBorder="1" applyAlignment="1">
      <alignment/>
    </xf>
    <xf numFmtId="0" fontId="7" fillId="36" borderId="36" xfId="0" applyFont="1" applyFill="1" applyBorder="1" applyAlignment="1">
      <alignment horizontal="center"/>
    </xf>
    <xf numFmtId="0" fontId="12" fillId="33" borderId="61" xfId="0" applyFont="1" applyFill="1" applyBorder="1" applyAlignment="1">
      <alignment horizontal="left" vertical="center" indent="1"/>
    </xf>
    <xf numFmtId="0" fontId="4" fillId="33" borderId="35" xfId="0" applyFont="1" applyFill="1" applyBorder="1" applyAlignment="1">
      <alignment/>
    </xf>
    <xf numFmtId="0" fontId="12" fillId="33" borderId="38" xfId="0" applyFont="1" applyFill="1" applyBorder="1" applyAlignment="1">
      <alignment horizontal="left" vertical="center" indent="1"/>
    </xf>
    <xf numFmtId="0" fontId="4" fillId="33" borderId="36" xfId="0" applyFont="1" applyFill="1" applyBorder="1" applyAlignment="1">
      <alignment/>
    </xf>
    <xf numFmtId="221" fontId="43" fillId="36" borderId="59" xfId="0" applyNumberFormat="1" applyFont="1" applyFill="1" applyBorder="1" applyAlignment="1">
      <alignment horizontal="center" vertical="center"/>
    </xf>
    <xf numFmtId="221" fontId="43" fillId="36" borderId="60" xfId="0" applyNumberFormat="1" applyFont="1" applyFill="1" applyBorder="1" applyAlignment="1">
      <alignment horizontal="center" vertical="center"/>
    </xf>
    <xf numFmtId="221" fontId="43" fillId="36" borderId="58" xfId="0" applyNumberFormat="1" applyFont="1" applyFill="1" applyBorder="1" applyAlignment="1">
      <alignment horizontal="center" vertical="center"/>
    </xf>
    <xf numFmtId="0" fontId="39" fillId="34" borderId="37" xfId="0" applyFont="1" applyFill="1" applyBorder="1" applyAlignment="1">
      <alignment horizontal="center" vertical="center" wrapText="1"/>
    </xf>
    <xf numFmtId="9" fontId="7" fillId="36" borderId="34" xfId="59" applyFont="1" applyFill="1" applyBorder="1" applyAlignment="1">
      <alignment horizontal="center"/>
    </xf>
    <xf numFmtId="0" fontId="11" fillId="34" borderId="36" xfId="0" applyFont="1" applyFill="1" applyBorder="1" applyAlignment="1">
      <alignment horizontal="left" vertical="center"/>
    </xf>
    <xf numFmtId="0" fontId="5" fillId="34" borderId="36" xfId="0" applyFont="1" applyFill="1" applyBorder="1" applyAlignment="1">
      <alignment vertical="center"/>
    </xf>
    <xf numFmtId="9" fontId="11" fillId="34" borderId="36" xfId="59" applyFont="1" applyFill="1" applyBorder="1" applyAlignment="1">
      <alignment horizontal="center" vertical="center"/>
    </xf>
    <xf numFmtId="9" fontId="11" fillId="34" borderId="40" xfId="0" applyNumberFormat="1" applyFont="1" applyFill="1" applyBorder="1" applyAlignment="1">
      <alignment horizontal="center" vertical="center"/>
    </xf>
    <xf numFmtId="0" fontId="24" fillId="33" borderId="25" xfId="0" applyFont="1" applyFill="1" applyBorder="1" applyAlignment="1">
      <alignment horizontal="left" indent="1"/>
    </xf>
    <xf numFmtId="0" fontId="24" fillId="33" borderId="48" xfId="0" applyFont="1" applyFill="1" applyBorder="1" applyAlignment="1">
      <alignment horizontal="left" indent="1"/>
    </xf>
    <xf numFmtId="0" fontId="0" fillId="36" borderId="11" xfId="0" applyFill="1" applyBorder="1" applyAlignment="1">
      <alignment/>
    </xf>
    <xf numFmtId="0" fontId="0" fillId="36" borderId="25" xfId="0" applyFill="1" applyBorder="1" applyAlignment="1">
      <alignment/>
    </xf>
    <xf numFmtId="197" fontId="42" fillId="0" borderId="19" xfId="0" applyNumberFormat="1" applyFont="1" applyFill="1" applyBorder="1" applyAlignment="1">
      <alignment horizontal="center" vertical="center"/>
    </xf>
    <xf numFmtId="197" fontId="42" fillId="0" borderId="62" xfId="0" applyNumberFormat="1" applyFont="1" applyFill="1" applyBorder="1" applyAlignment="1">
      <alignment horizontal="center" vertical="center"/>
    </xf>
    <xf numFmtId="197" fontId="42" fillId="0" borderId="46" xfId="0" applyNumberFormat="1" applyFont="1" applyFill="1" applyBorder="1" applyAlignment="1">
      <alignment horizontal="center" vertical="center"/>
    </xf>
    <xf numFmtId="197" fontId="42" fillId="0" borderId="22" xfId="0" applyNumberFormat="1" applyFont="1" applyFill="1" applyBorder="1" applyAlignment="1">
      <alignment horizontal="center" vertical="center"/>
    </xf>
    <xf numFmtId="197" fontId="42" fillId="0" borderId="52" xfId="0" applyNumberFormat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left" indent="1"/>
    </xf>
    <xf numFmtId="9" fontId="7" fillId="36" borderId="63" xfId="59" applyFont="1" applyFill="1" applyBorder="1" applyAlignment="1">
      <alignment horizontal="center"/>
    </xf>
    <xf numFmtId="0" fontId="5" fillId="0" borderId="64" xfId="0" applyFont="1" applyFill="1" applyBorder="1" applyAlignment="1">
      <alignment horizontal="left" indent="1"/>
    </xf>
    <xf numFmtId="9" fontId="7" fillId="36" borderId="64" xfId="59" applyFont="1" applyFill="1" applyBorder="1" applyAlignment="1">
      <alignment horizontal="center"/>
    </xf>
    <xf numFmtId="0" fontId="5" fillId="0" borderId="65" xfId="0" applyFont="1" applyFill="1" applyBorder="1" applyAlignment="1">
      <alignment horizontal="left" indent="1"/>
    </xf>
    <xf numFmtId="9" fontId="7" fillId="36" borderId="65" xfId="59" applyFont="1" applyFill="1" applyBorder="1" applyAlignment="1">
      <alignment horizontal="center"/>
    </xf>
    <xf numFmtId="0" fontId="24" fillId="33" borderId="0" xfId="0" applyFont="1" applyFill="1" applyAlignment="1">
      <alignment/>
    </xf>
    <xf numFmtId="9" fontId="9" fillId="0" borderId="66" xfId="59" applyFont="1" applyFill="1" applyBorder="1" applyAlignment="1">
      <alignment horizontal="center"/>
    </xf>
    <xf numFmtId="9" fontId="9" fillId="0" borderId="67" xfId="59" applyFont="1" applyFill="1" applyBorder="1" applyAlignment="1">
      <alignment horizontal="center"/>
    </xf>
    <xf numFmtId="9" fontId="9" fillId="0" borderId="68" xfId="59" applyFont="1" applyFill="1" applyBorder="1" applyAlignment="1">
      <alignment horizontal="center"/>
    </xf>
    <xf numFmtId="222" fontId="42" fillId="0" borderId="57" xfId="0" applyNumberFormat="1" applyFont="1" applyFill="1" applyBorder="1" applyAlignment="1">
      <alignment horizontal="center" vertical="center"/>
    </xf>
    <xf numFmtId="42" fontId="16" fillId="34" borderId="39" xfId="0" applyNumberFormat="1" applyFont="1" applyFill="1" applyBorder="1" applyAlignment="1">
      <alignment horizontal="right" vertical="center"/>
    </xf>
    <xf numFmtId="42" fontId="55" fillId="36" borderId="33" xfId="0" applyNumberFormat="1" applyFont="1" applyFill="1" applyBorder="1" applyAlignment="1">
      <alignment horizontal="center" vertical="center"/>
    </xf>
    <xf numFmtId="42" fontId="7" fillId="36" borderId="26" xfId="0" applyNumberFormat="1" applyFont="1" applyFill="1" applyBorder="1" applyAlignment="1">
      <alignment horizontal="right" indent="1"/>
    </xf>
    <xf numFmtId="42" fontId="7" fillId="36" borderId="0" xfId="0" applyNumberFormat="1" applyFont="1" applyFill="1" applyBorder="1" applyAlignment="1">
      <alignment horizontal="right" indent="1"/>
    </xf>
    <xf numFmtId="42" fontId="7" fillId="36" borderId="26" xfId="0" applyNumberFormat="1" applyFont="1" applyFill="1" applyBorder="1" applyAlignment="1">
      <alignment horizontal="center"/>
    </xf>
    <xf numFmtId="42" fontId="47" fillId="36" borderId="53" xfId="0" applyNumberFormat="1" applyFont="1" applyFill="1" applyBorder="1" applyAlignment="1">
      <alignment horizontal="center" vertical="center"/>
    </xf>
    <xf numFmtId="42" fontId="47" fillId="36" borderId="34" xfId="0" applyNumberFormat="1" applyFont="1" applyFill="1" applyBorder="1" applyAlignment="1">
      <alignment horizontal="center" vertical="center"/>
    </xf>
    <xf numFmtId="42" fontId="52" fillId="0" borderId="69" xfId="0" applyNumberFormat="1" applyFont="1" applyFill="1" applyBorder="1" applyAlignment="1">
      <alignment horizontal="right" indent="1"/>
    </xf>
    <xf numFmtId="42" fontId="7" fillId="0" borderId="0" xfId="0" applyNumberFormat="1" applyFont="1" applyFill="1" applyBorder="1" applyAlignment="1">
      <alignment/>
    </xf>
    <xf numFmtId="42" fontId="51" fillId="37" borderId="70" xfId="0" applyNumberFormat="1" applyFont="1" applyFill="1" applyBorder="1" applyAlignment="1">
      <alignment horizontal="right" indent="1"/>
    </xf>
    <xf numFmtId="42" fontId="52" fillId="0" borderId="0" xfId="0" applyNumberFormat="1" applyFont="1" applyFill="1" applyBorder="1" applyAlignment="1">
      <alignment horizontal="left" indent="1"/>
    </xf>
    <xf numFmtId="42" fontId="52" fillId="0" borderId="71" xfId="0" applyNumberFormat="1" applyFont="1" applyFill="1" applyBorder="1" applyAlignment="1">
      <alignment horizontal="left" indent="1"/>
    </xf>
    <xf numFmtId="42" fontId="51" fillId="37" borderId="26" xfId="0" applyNumberFormat="1" applyFont="1" applyFill="1" applyBorder="1" applyAlignment="1">
      <alignment horizontal="right" indent="1"/>
    </xf>
    <xf numFmtId="42" fontId="51" fillId="37" borderId="72" xfId="0" applyNumberFormat="1" applyFont="1" applyFill="1" applyBorder="1" applyAlignment="1">
      <alignment horizontal="right" indent="1"/>
    </xf>
    <xf numFmtId="42" fontId="51" fillId="37" borderId="73" xfId="0" applyNumberFormat="1" applyFont="1" applyFill="1" applyBorder="1" applyAlignment="1">
      <alignment horizontal="right" indent="1"/>
    </xf>
    <xf numFmtId="42" fontId="51" fillId="0" borderId="25" xfId="0" applyNumberFormat="1" applyFont="1" applyFill="1" applyBorder="1" applyAlignment="1">
      <alignment horizontal="right" indent="1"/>
    </xf>
    <xf numFmtId="42" fontId="24" fillId="33" borderId="25" xfId="0" applyNumberFormat="1" applyFont="1" applyFill="1" applyBorder="1" applyAlignment="1">
      <alignment horizontal="left" indent="1"/>
    </xf>
    <xf numFmtId="42" fontId="24" fillId="33" borderId="48" xfId="0" applyNumberFormat="1" applyFont="1" applyFill="1" applyBorder="1" applyAlignment="1">
      <alignment horizontal="left" indent="1"/>
    </xf>
    <xf numFmtId="42" fontId="20" fillId="36" borderId="25" xfId="0" applyNumberFormat="1" applyFont="1" applyFill="1" applyBorder="1" applyAlignment="1">
      <alignment horizontal="center"/>
    </xf>
    <xf numFmtId="42" fontId="7" fillId="0" borderId="0" xfId="0" applyNumberFormat="1" applyFont="1" applyFill="1" applyBorder="1" applyAlignment="1">
      <alignment horizontal="center"/>
    </xf>
    <xf numFmtId="42" fontId="47" fillId="36" borderId="33" xfId="0" applyNumberFormat="1" applyFont="1" applyFill="1" applyBorder="1" applyAlignment="1">
      <alignment horizontal="center" vertical="center"/>
    </xf>
    <xf numFmtId="44" fontId="47" fillId="36" borderId="34" xfId="0" applyNumberFormat="1" applyFont="1" applyFill="1" applyBorder="1" applyAlignment="1">
      <alignment horizontal="center" vertical="center"/>
    </xf>
    <xf numFmtId="44" fontId="47" fillId="36" borderId="52" xfId="0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/>
    </xf>
    <xf numFmtId="42" fontId="11" fillId="34" borderId="48" xfId="0" applyNumberFormat="1" applyFont="1" applyFill="1" applyBorder="1" applyAlignment="1">
      <alignment horizontal="right" vertical="center"/>
    </xf>
    <xf numFmtId="0" fontId="24" fillId="33" borderId="35" xfId="0" applyFont="1" applyFill="1" applyBorder="1" applyAlignment="1">
      <alignment horizontal="left" indent="1"/>
    </xf>
    <xf numFmtId="42" fontId="24" fillId="33" borderId="35" xfId="0" applyNumberFormat="1" applyFont="1" applyFill="1" applyBorder="1" applyAlignment="1">
      <alignment horizontal="left" indent="1"/>
    </xf>
    <xf numFmtId="42" fontId="24" fillId="33" borderId="74" xfId="0" applyNumberFormat="1" applyFont="1" applyFill="1" applyBorder="1" applyAlignment="1">
      <alignment horizontal="left" indent="1"/>
    </xf>
    <xf numFmtId="42" fontId="0" fillId="36" borderId="61" xfId="0" applyNumberFormat="1" applyFill="1" applyBorder="1" applyAlignment="1">
      <alignment/>
    </xf>
    <xf numFmtId="42" fontId="0" fillId="36" borderId="35" xfId="0" applyNumberFormat="1" applyFill="1" applyBorder="1" applyAlignment="1">
      <alignment/>
    </xf>
    <xf numFmtId="42" fontId="7" fillId="33" borderId="24" xfId="0" applyNumberFormat="1" applyFont="1" applyFill="1" applyBorder="1" applyAlignment="1">
      <alignment horizontal="center"/>
    </xf>
    <xf numFmtId="0" fontId="11" fillId="34" borderId="25" xfId="0" applyFont="1" applyFill="1" applyBorder="1" applyAlignment="1">
      <alignment horizontal="left" vertical="center"/>
    </xf>
    <xf numFmtId="0" fontId="5" fillId="34" borderId="25" xfId="0" applyFont="1" applyFill="1" applyBorder="1" applyAlignment="1">
      <alignment vertical="center"/>
    </xf>
    <xf numFmtId="9" fontId="11" fillId="34" borderId="25" xfId="59" applyFont="1" applyFill="1" applyBorder="1" applyAlignment="1">
      <alignment horizontal="center" vertical="center"/>
    </xf>
    <xf numFmtId="9" fontId="11" fillId="34" borderId="48" xfId="0" applyNumberFormat="1" applyFont="1" applyFill="1" applyBorder="1" applyAlignment="1">
      <alignment horizontal="center" vertical="center"/>
    </xf>
    <xf numFmtId="42" fontId="11" fillId="34" borderId="25" xfId="0" applyNumberFormat="1" applyFont="1" applyFill="1" applyBorder="1" applyAlignment="1">
      <alignment horizontal="right" vertical="center"/>
    </xf>
    <xf numFmtId="42" fontId="11" fillId="34" borderId="17" xfId="0" applyNumberFormat="1" applyFont="1" applyFill="1" applyBorder="1" applyAlignment="1">
      <alignment horizontal="right" vertical="center"/>
    </xf>
    <xf numFmtId="42" fontId="11" fillId="34" borderId="33" xfId="0" applyNumberFormat="1" applyFont="1" applyFill="1" applyBorder="1" applyAlignment="1">
      <alignment horizontal="right" vertical="center"/>
    </xf>
    <xf numFmtId="42" fontId="7" fillId="36" borderId="75" xfId="0" applyNumberFormat="1" applyFont="1" applyFill="1" applyBorder="1" applyAlignment="1">
      <alignment/>
    </xf>
    <xf numFmtId="42" fontId="11" fillId="34" borderId="76" xfId="0" applyNumberFormat="1" applyFont="1" applyFill="1" applyBorder="1" applyAlignment="1">
      <alignment horizontal="right" vertical="center"/>
    </xf>
    <xf numFmtId="0" fontId="13" fillId="33" borderId="24" xfId="0" applyFont="1" applyFill="1" applyBorder="1" applyAlignment="1">
      <alignment horizontal="left" vertical="center"/>
    </xf>
    <xf numFmtId="0" fontId="13" fillId="33" borderId="26" xfId="0" applyFont="1" applyFill="1" applyBorder="1" applyAlignment="1">
      <alignment horizontal="left" vertical="center"/>
    </xf>
    <xf numFmtId="0" fontId="13" fillId="33" borderId="39" xfId="0" applyFont="1" applyFill="1" applyBorder="1" applyAlignment="1">
      <alignment horizontal="left" vertical="center"/>
    </xf>
    <xf numFmtId="0" fontId="4" fillId="38" borderId="11" xfId="0" applyFont="1" applyFill="1" applyBorder="1" applyAlignment="1">
      <alignment horizontal="center"/>
    </xf>
    <xf numFmtId="42" fontId="7" fillId="36" borderId="77" xfId="0" applyNumberFormat="1" applyFont="1" applyFill="1" applyBorder="1" applyAlignment="1">
      <alignment/>
    </xf>
    <xf numFmtId="0" fontId="32" fillId="34" borderId="78" xfId="0" applyFont="1" applyFill="1" applyBorder="1" applyAlignment="1">
      <alignment horizontal="left" vertical="center" indent="1"/>
    </xf>
    <xf numFmtId="0" fontId="32" fillId="34" borderId="79" xfId="0" applyFont="1" applyFill="1" applyBorder="1" applyAlignment="1">
      <alignment horizontal="left" vertical="center" indent="1"/>
    </xf>
    <xf numFmtId="0" fontId="35" fillId="33" borderId="80" xfId="0" applyFont="1" applyFill="1" applyBorder="1" applyAlignment="1">
      <alignment horizontal="center"/>
    </xf>
    <xf numFmtId="0" fontId="37" fillId="33" borderId="80" xfId="0" applyFont="1" applyFill="1" applyBorder="1" applyAlignment="1">
      <alignment horizontal="center" wrapText="1"/>
    </xf>
    <xf numFmtId="0" fontId="19" fillId="33" borderId="80" xfId="0" applyFont="1" applyFill="1" applyBorder="1" applyAlignment="1">
      <alignment horizontal="center"/>
    </xf>
    <xf numFmtId="0" fontId="37" fillId="33" borderId="81" xfId="0" applyFont="1" applyFill="1" applyBorder="1" applyAlignment="1">
      <alignment horizontal="center" wrapText="1"/>
    </xf>
    <xf numFmtId="0" fontId="32" fillId="34" borderId="82" xfId="0" applyFont="1" applyFill="1" applyBorder="1" applyAlignment="1">
      <alignment horizontal="left" vertical="center" indent="1"/>
    </xf>
    <xf numFmtId="0" fontId="32" fillId="34" borderId="83" xfId="0" applyFont="1" applyFill="1" applyBorder="1" applyAlignment="1">
      <alignment horizontal="left" vertical="center" indent="1"/>
    </xf>
    <xf numFmtId="0" fontId="6" fillId="34" borderId="84" xfId="0" applyFont="1" applyFill="1" applyBorder="1" applyAlignment="1">
      <alignment horizontal="center" vertical="center"/>
    </xf>
    <xf numFmtId="0" fontId="53" fillId="0" borderId="0" xfId="0" applyFont="1" applyBorder="1" applyAlignment="1">
      <alignment vertical="center" wrapText="1"/>
    </xf>
    <xf numFmtId="0" fontId="7" fillId="0" borderId="85" xfId="0" applyFont="1" applyFill="1" applyBorder="1" applyAlignment="1">
      <alignment horizontal="center" vertical="center"/>
    </xf>
    <xf numFmtId="0" fontId="34" fillId="33" borderId="86" xfId="0" applyFont="1" applyFill="1" applyBorder="1" applyAlignment="1">
      <alignment horizontal="left" indent="1"/>
    </xf>
    <xf numFmtId="0" fontId="6" fillId="34" borderId="83" xfId="0" applyFont="1" applyFill="1" applyBorder="1" applyAlignment="1">
      <alignment horizontal="left" vertical="center"/>
    </xf>
    <xf numFmtId="42" fontId="11" fillId="34" borderId="87" xfId="0" applyNumberFormat="1" applyFont="1" applyFill="1" applyBorder="1" applyAlignment="1">
      <alignment horizontal="right" vertical="center"/>
    </xf>
    <xf numFmtId="42" fontId="11" fillId="34" borderId="88" xfId="0" applyNumberFormat="1" applyFont="1" applyFill="1" applyBorder="1" applyAlignment="1">
      <alignment horizontal="right" vertical="center"/>
    </xf>
    <xf numFmtId="0" fontId="6" fillId="34" borderId="86" xfId="0" applyFont="1" applyFill="1" applyBorder="1" applyAlignment="1">
      <alignment horizontal="left" vertical="center"/>
    </xf>
    <xf numFmtId="0" fontId="9" fillId="33" borderId="89" xfId="0" applyFont="1" applyFill="1" applyBorder="1" applyAlignment="1">
      <alignment horizontal="right"/>
    </xf>
    <xf numFmtId="0" fontId="9" fillId="33" borderId="35" xfId="0" applyFont="1" applyFill="1" applyBorder="1" applyAlignment="1">
      <alignment horizontal="right"/>
    </xf>
    <xf numFmtId="0" fontId="5" fillId="33" borderId="35" xfId="0" applyFont="1" applyFill="1" applyBorder="1" applyAlignment="1">
      <alignment/>
    </xf>
    <xf numFmtId="37" fontId="47" fillId="36" borderId="90" xfId="0" applyNumberFormat="1" applyFont="1" applyFill="1" applyBorder="1" applyAlignment="1">
      <alignment horizontal="center" vertical="center"/>
    </xf>
    <xf numFmtId="0" fontId="9" fillId="33" borderId="91" xfId="0" applyFont="1" applyFill="1" applyBorder="1" applyAlignment="1">
      <alignment horizontal="right"/>
    </xf>
    <xf numFmtId="0" fontId="9" fillId="33" borderId="92" xfId="0" applyFont="1" applyFill="1" applyBorder="1" applyAlignment="1">
      <alignment horizontal="right"/>
    </xf>
    <xf numFmtId="0" fontId="5" fillId="33" borderId="92" xfId="0" applyFont="1" applyFill="1" applyBorder="1" applyAlignment="1">
      <alignment/>
    </xf>
    <xf numFmtId="42" fontId="47" fillId="36" borderId="93" xfId="0" applyNumberFormat="1" applyFont="1" applyFill="1" applyBorder="1" applyAlignment="1">
      <alignment horizontal="center" vertical="center"/>
    </xf>
    <xf numFmtId="42" fontId="16" fillId="34" borderId="36" xfId="0" applyNumberFormat="1" applyFont="1" applyFill="1" applyBorder="1" applyAlignment="1">
      <alignment horizontal="right" vertical="center"/>
    </xf>
    <xf numFmtId="42" fontId="16" fillId="34" borderId="23" xfId="0" applyNumberFormat="1" applyFont="1" applyFill="1" applyBorder="1" applyAlignment="1">
      <alignment horizontal="right" vertical="center"/>
    </xf>
    <xf numFmtId="42" fontId="16" fillId="34" borderId="25" xfId="0" applyNumberFormat="1" applyFont="1" applyFill="1" applyBorder="1" applyAlignment="1">
      <alignment horizontal="right" vertical="center"/>
    </xf>
    <xf numFmtId="42" fontId="22" fillId="35" borderId="39" xfId="0" applyNumberFormat="1" applyFont="1" applyFill="1" applyBorder="1" applyAlignment="1">
      <alignment horizontal="left" indent="1"/>
    </xf>
    <xf numFmtId="42" fontId="16" fillId="34" borderId="33" xfId="0" applyNumberFormat="1" applyFont="1" applyFill="1" applyBorder="1" applyAlignment="1">
      <alignment horizontal="right" vertical="center"/>
    </xf>
    <xf numFmtId="42" fontId="16" fillId="34" borderId="76" xfId="0" applyNumberFormat="1" applyFont="1" applyFill="1" applyBorder="1" applyAlignment="1">
      <alignment horizontal="right" vertical="center"/>
    </xf>
    <xf numFmtId="0" fontId="8" fillId="0" borderId="35" xfId="0" applyFont="1" applyFill="1" applyBorder="1" applyAlignment="1">
      <alignment/>
    </xf>
    <xf numFmtId="178" fontId="7" fillId="0" borderId="35" xfId="0" applyNumberFormat="1" applyFont="1" applyFill="1" applyBorder="1" applyAlignment="1">
      <alignment/>
    </xf>
    <xf numFmtId="0" fontId="8" fillId="0" borderId="92" xfId="0" applyFont="1" applyFill="1" applyBorder="1" applyAlignment="1">
      <alignment/>
    </xf>
    <xf numFmtId="178" fontId="7" fillId="0" borderId="92" xfId="0" applyNumberFormat="1" applyFont="1" applyFill="1" applyBorder="1" applyAlignment="1">
      <alignment/>
    </xf>
    <xf numFmtId="42" fontId="7" fillId="33" borderId="25" xfId="0" applyNumberFormat="1" applyFont="1" applyFill="1" applyBorder="1" applyAlignment="1">
      <alignment horizontal="center"/>
    </xf>
    <xf numFmtId="5" fontId="7" fillId="33" borderId="25" xfId="0" applyNumberFormat="1" applyFont="1" applyFill="1" applyBorder="1" applyAlignment="1">
      <alignment horizontal="right"/>
    </xf>
    <xf numFmtId="0" fontId="34" fillId="33" borderId="89" xfId="0" applyFont="1" applyFill="1" applyBorder="1" applyAlignment="1">
      <alignment horizontal="left" indent="1"/>
    </xf>
    <xf numFmtId="42" fontId="7" fillId="38" borderId="76" xfId="0" applyNumberFormat="1" applyFont="1" applyFill="1" applyBorder="1" applyAlignment="1">
      <alignment horizontal="center"/>
    </xf>
    <xf numFmtId="44" fontId="4" fillId="0" borderId="11" xfId="0" applyNumberFormat="1" applyFont="1" applyFill="1" applyBorder="1" applyAlignment="1">
      <alignment/>
    </xf>
    <xf numFmtId="5" fontId="7" fillId="38" borderId="76" xfId="0" applyNumberFormat="1" applyFont="1" applyFill="1" applyBorder="1" applyAlignment="1">
      <alignment/>
    </xf>
    <xf numFmtId="0" fontId="4" fillId="38" borderId="76" xfId="0" applyFont="1" applyFill="1" applyBorder="1" applyAlignment="1">
      <alignment/>
    </xf>
    <xf numFmtId="9" fontId="39" fillId="34" borderId="41" xfId="59" applyFont="1" applyFill="1" applyBorder="1" applyAlignment="1">
      <alignment horizontal="center" wrapText="1"/>
    </xf>
    <xf numFmtId="0" fontId="63" fillId="35" borderId="25" xfId="0" applyFont="1" applyFill="1" applyBorder="1" applyAlignment="1">
      <alignment horizontal="center" vertical="center" wrapText="1"/>
    </xf>
    <xf numFmtId="0" fontId="63" fillId="35" borderId="17" xfId="0" applyFont="1" applyFill="1" applyBorder="1" applyAlignment="1">
      <alignment horizontal="center" vertical="center" wrapText="1"/>
    </xf>
    <xf numFmtId="0" fontId="39" fillId="34" borderId="40" xfId="0" applyFont="1" applyFill="1" applyBorder="1" applyAlignment="1">
      <alignment horizontal="center" vertical="top" wrapText="1"/>
    </xf>
    <xf numFmtId="0" fontId="53" fillId="0" borderId="35" xfId="0" applyFont="1" applyBorder="1" applyAlignment="1">
      <alignment vertical="center" wrapText="1"/>
    </xf>
    <xf numFmtId="1" fontId="20" fillId="0" borderId="53" xfId="0" applyNumberFormat="1" applyFont="1" applyFill="1" applyBorder="1" applyAlignment="1">
      <alignment horizontal="center"/>
    </xf>
    <xf numFmtId="9" fontId="9" fillId="0" borderId="61" xfId="59" applyFont="1" applyFill="1" applyBorder="1" applyAlignment="1">
      <alignment horizontal="center"/>
    </xf>
    <xf numFmtId="42" fontId="51" fillId="37" borderId="61" xfId="0" applyNumberFormat="1" applyFont="1" applyFill="1" applyBorder="1" applyAlignment="1">
      <alignment horizontal="right" indent="1"/>
    </xf>
    <xf numFmtId="42" fontId="52" fillId="0" borderId="35" xfId="0" applyNumberFormat="1" applyFont="1" applyFill="1" applyBorder="1" applyAlignment="1">
      <alignment horizontal="right" indent="1"/>
    </xf>
    <xf numFmtId="42" fontId="7" fillId="36" borderId="24" xfId="0" applyNumberFormat="1" applyFont="1" applyFill="1" applyBorder="1" applyAlignment="1">
      <alignment horizontal="right" indent="1"/>
    </xf>
    <xf numFmtId="42" fontId="7" fillId="36" borderId="35" xfId="0" applyNumberFormat="1" applyFont="1" applyFill="1" applyBorder="1" applyAlignment="1">
      <alignment horizontal="right" indent="1"/>
    </xf>
    <xf numFmtId="42" fontId="7" fillId="36" borderId="24" xfId="0" applyNumberFormat="1" applyFont="1" applyFill="1" applyBorder="1" applyAlignment="1">
      <alignment horizontal="center"/>
    </xf>
    <xf numFmtId="42" fontId="7" fillId="0" borderId="35" xfId="0" applyNumberFormat="1" applyFont="1" applyFill="1" applyBorder="1" applyAlignment="1">
      <alignment/>
    </xf>
    <xf numFmtId="0" fontId="53" fillId="0" borderId="94" xfId="0" applyFont="1" applyBorder="1" applyAlignment="1">
      <alignment vertical="center" wrapText="1"/>
    </xf>
    <xf numFmtId="1" fontId="20" fillId="0" borderId="64" xfId="0" applyNumberFormat="1" applyFont="1" applyFill="1" applyBorder="1" applyAlignment="1">
      <alignment horizontal="center"/>
    </xf>
    <xf numFmtId="42" fontId="51" fillId="37" borderId="95" xfId="0" applyNumberFormat="1" applyFont="1" applyFill="1" applyBorder="1" applyAlignment="1">
      <alignment horizontal="right" indent="1"/>
    </xf>
    <xf numFmtId="42" fontId="52" fillId="0" borderId="94" xfId="0" applyNumberFormat="1" applyFont="1" applyFill="1" applyBorder="1" applyAlignment="1">
      <alignment horizontal="right" indent="1"/>
    </xf>
    <xf numFmtId="42" fontId="52" fillId="0" borderId="96" xfId="0" applyNumberFormat="1" applyFont="1" applyFill="1" applyBorder="1" applyAlignment="1">
      <alignment horizontal="right" indent="1"/>
    </xf>
    <xf numFmtId="42" fontId="7" fillId="36" borderId="72" xfId="0" applyNumberFormat="1" applyFont="1" applyFill="1" applyBorder="1" applyAlignment="1">
      <alignment horizontal="right" indent="1"/>
    </xf>
    <xf numFmtId="42" fontId="7" fillId="36" borderId="94" xfId="0" applyNumberFormat="1" applyFont="1" applyFill="1" applyBorder="1" applyAlignment="1">
      <alignment horizontal="right" indent="1"/>
    </xf>
    <xf numFmtId="42" fontId="7" fillId="36" borderId="72" xfId="0" applyNumberFormat="1" applyFont="1" applyFill="1" applyBorder="1" applyAlignment="1">
      <alignment horizontal="center"/>
    </xf>
    <xf numFmtId="42" fontId="7" fillId="0" borderId="94" xfId="0" applyNumberFormat="1" applyFont="1" applyFill="1" applyBorder="1" applyAlignment="1">
      <alignment/>
    </xf>
    <xf numFmtId="42" fontId="7" fillId="36" borderId="97" xfId="0" applyNumberFormat="1" applyFont="1" applyFill="1" applyBorder="1" applyAlignment="1">
      <alignment/>
    </xf>
    <xf numFmtId="0" fontId="53" fillId="0" borderId="98" xfId="0" applyFont="1" applyBorder="1" applyAlignment="1">
      <alignment vertical="center" wrapText="1"/>
    </xf>
    <xf numFmtId="9" fontId="9" fillId="0" borderId="99" xfId="59" applyFont="1" applyFill="1" applyBorder="1" applyAlignment="1">
      <alignment horizontal="center"/>
    </xf>
    <xf numFmtId="42" fontId="52" fillId="0" borderId="98" xfId="0" applyNumberFormat="1" applyFont="1" applyFill="1" applyBorder="1" applyAlignment="1">
      <alignment horizontal="left" indent="1"/>
    </xf>
    <xf numFmtId="42" fontId="52" fillId="0" borderId="100" xfId="0" applyNumberFormat="1" applyFont="1" applyFill="1" applyBorder="1" applyAlignment="1">
      <alignment horizontal="left" indent="1"/>
    </xf>
    <xf numFmtId="42" fontId="7" fillId="36" borderId="70" xfId="0" applyNumberFormat="1" applyFont="1" applyFill="1" applyBorder="1" applyAlignment="1">
      <alignment horizontal="right" indent="1"/>
    </xf>
    <xf numFmtId="42" fontId="7" fillId="36" borderId="98" xfId="0" applyNumberFormat="1" applyFont="1" applyFill="1" applyBorder="1" applyAlignment="1">
      <alignment horizontal="right" indent="1"/>
    </xf>
    <xf numFmtId="42" fontId="7" fillId="36" borderId="70" xfId="0" applyNumberFormat="1" applyFont="1" applyFill="1" applyBorder="1" applyAlignment="1">
      <alignment horizontal="center"/>
    </xf>
    <xf numFmtId="42" fontId="7" fillId="0" borderId="98" xfId="0" applyNumberFormat="1" applyFont="1" applyFill="1" applyBorder="1" applyAlignment="1">
      <alignment/>
    </xf>
    <xf numFmtId="42" fontId="7" fillId="36" borderId="101" xfId="0" applyNumberFormat="1" applyFont="1" applyFill="1" applyBorder="1" applyAlignment="1">
      <alignment/>
    </xf>
    <xf numFmtId="42" fontId="52" fillId="0" borderId="94" xfId="0" applyNumberFormat="1" applyFont="1" applyFill="1" applyBorder="1" applyAlignment="1">
      <alignment horizontal="left" indent="1"/>
    </xf>
    <xf numFmtId="42" fontId="52" fillId="0" borderId="96" xfId="0" applyNumberFormat="1" applyFont="1" applyFill="1" applyBorder="1" applyAlignment="1">
      <alignment horizontal="left" indent="1"/>
    </xf>
    <xf numFmtId="0" fontId="53" fillId="0" borderId="102" xfId="0" applyFont="1" applyBorder="1" applyAlignment="1">
      <alignment vertical="center" wrapText="1"/>
    </xf>
    <xf numFmtId="42" fontId="52" fillId="0" borderId="102" xfId="0" applyNumberFormat="1" applyFont="1" applyFill="1" applyBorder="1" applyAlignment="1">
      <alignment horizontal="left" indent="1"/>
    </xf>
    <xf numFmtId="42" fontId="52" fillId="0" borderId="103" xfId="0" applyNumberFormat="1" applyFont="1" applyFill="1" applyBorder="1" applyAlignment="1">
      <alignment horizontal="left" indent="1"/>
    </xf>
    <xf numFmtId="42" fontId="7" fillId="36" borderId="73" xfId="0" applyNumberFormat="1" applyFont="1" applyFill="1" applyBorder="1" applyAlignment="1">
      <alignment horizontal="right" indent="1"/>
    </xf>
    <xf numFmtId="42" fontId="7" fillId="36" borderId="102" xfId="0" applyNumberFormat="1" applyFont="1" applyFill="1" applyBorder="1" applyAlignment="1">
      <alignment horizontal="right" indent="1"/>
    </xf>
    <xf numFmtId="42" fontId="7" fillId="36" borderId="73" xfId="0" applyNumberFormat="1" applyFont="1" applyFill="1" applyBorder="1" applyAlignment="1">
      <alignment horizontal="center"/>
    </xf>
    <xf numFmtId="42" fontId="7" fillId="0" borderId="102" xfId="0" applyNumberFormat="1" applyFont="1" applyFill="1" applyBorder="1" applyAlignment="1">
      <alignment/>
    </xf>
    <xf numFmtId="42" fontId="7" fillId="36" borderId="104" xfId="0" applyNumberFormat="1" applyFont="1" applyFill="1" applyBorder="1" applyAlignment="1">
      <alignment/>
    </xf>
    <xf numFmtId="42" fontId="52" fillId="0" borderId="100" xfId="0" applyNumberFormat="1" applyFont="1" applyFill="1" applyBorder="1" applyAlignment="1">
      <alignment horizontal="right" indent="1"/>
    </xf>
    <xf numFmtId="9" fontId="9" fillId="0" borderId="105" xfId="59" applyFont="1" applyFill="1" applyBorder="1" applyAlignment="1">
      <alignment horizontal="center"/>
    </xf>
    <xf numFmtId="42" fontId="52" fillId="0" borderId="106" xfId="0" applyNumberFormat="1" applyFont="1" applyFill="1" applyBorder="1" applyAlignment="1">
      <alignment horizontal="right" indent="1"/>
    </xf>
    <xf numFmtId="0" fontId="7" fillId="0" borderId="67" xfId="0" applyFont="1" applyFill="1" applyBorder="1" applyAlignment="1">
      <alignment horizontal="left" vertical="center" wrapText="1"/>
    </xf>
    <xf numFmtId="0" fontId="7" fillId="0" borderId="68" xfId="0" applyFont="1" applyFill="1" applyBorder="1" applyAlignment="1">
      <alignment horizontal="left" vertical="center" wrapText="1"/>
    </xf>
    <xf numFmtId="42" fontId="51" fillId="0" borderId="24" xfId="0" applyNumberFormat="1" applyFont="1" applyFill="1" applyBorder="1" applyAlignment="1">
      <alignment horizontal="right" indent="1"/>
    </xf>
    <xf numFmtId="42" fontId="51" fillId="0" borderId="72" xfId="0" applyNumberFormat="1" applyFont="1" applyFill="1" applyBorder="1" applyAlignment="1">
      <alignment horizontal="right" indent="1"/>
    </xf>
    <xf numFmtId="42" fontId="51" fillId="0" borderId="70" xfId="0" applyNumberFormat="1" applyFont="1" applyFill="1" applyBorder="1" applyAlignment="1">
      <alignment horizontal="right" indent="1"/>
    </xf>
    <xf numFmtId="42" fontId="51" fillId="0" borderId="26" xfId="0" applyNumberFormat="1" applyFont="1" applyFill="1" applyBorder="1" applyAlignment="1">
      <alignment horizontal="right" indent="1"/>
    </xf>
    <xf numFmtId="42" fontId="51" fillId="0" borderId="73" xfId="0" applyNumberFormat="1" applyFont="1" applyFill="1" applyBorder="1" applyAlignment="1">
      <alignment horizontal="right" indent="1"/>
    </xf>
    <xf numFmtId="42" fontId="51" fillId="0" borderId="107" xfId="0" applyNumberFormat="1" applyFont="1" applyFill="1" applyBorder="1" applyAlignment="1">
      <alignment horizontal="right" indent="1"/>
    </xf>
    <xf numFmtId="42" fontId="106" fillId="39" borderId="33" xfId="0" applyNumberFormat="1" applyFont="1" applyFill="1" applyBorder="1" applyAlignment="1">
      <alignment vertical="center"/>
    </xf>
    <xf numFmtId="0" fontId="20" fillId="0" borderId="108" xfId="0" applyFont="1" applyFill="1" applyBorder="1" applyAlignment="1">
      <alignment horizontal="center" vertical="top"/>
    </xf>
    <xf numFmtId="0" fontId="0" fillId="0" borderId="95" xfId="0" applyFont="1" applyFill="1" applyBorder="1" applyAlignment="1">
      <alignment horizontal="left" vertical="top" wrapText="1"/>
    </xf>
    <xf numFmtId="0" fontId="0" fillId="0" borderId="109" xfId="0" applyFont="1" applyFill="1" applyBorder="1" applyAlignment="1">
      <alignment horizontal="left" vertical="top" wrapText="1"/>
    </xf>
    <xf numFmtId="1" fontId="0" fillId="0" borderId="64" xfId="0" applyNumberFormat="1" applyFont="1" applyFill="1" applyBorder="1" applyAlignment="1">
      <alignment horizontal="center" vertical="top"/>
    </xf>
    <xf numFmtId="9" fontId="24" fillId="0" borderId="95" xfId="59" applyFont="1" applyFill="1" applyBorder="1" applyAlignment="1">
      <alignment horizontal="center" vertical="top"/>
    </xf>
    <xf numFmtId="9" fontId="0" fillId="36" borderId="110" xfId="59" applyFont="1" applyFill="1" applyBorder="1" applyAlignment="1">
      <alignment horizontal="center" vertical="top"/>
    </xf>
    <xf numFmtId="42" fontId="24" fillId="0" borderId="95" xfId="44" applyNumberFormat="1" applyFont="1" applyFill="1" applyBorder="1" applyAlignment="1">
      <alignment horizontal="center" vertical="top"/>
    </xf>
    <xf numFmtId="5" fontId="7" fillId="0" borderId="111" xfId="0" applyNumberFormat="1" applyFont="1" applyFill="1" applyBorder="1" applyAlignment="1">
      <alignment horizontal="right" indent="1"/>
    </xf>
    <xf numFmtId="5" fontId="7" fillId="0" borderId="112" xfId="0" applyNumberFormat="1" applyFont="1" applyFill="1" applyBorder="1" applyAlignment="1">
      <alignment horizontal="right" indent="1"/>
    </xf>
    <xf numFmtId="42" fontId="44" fillId="36" borderId="94" xfId="0" applyNumberFormat="1" applyFont="1" applyFill="1" applyBorder="1" applyAlignment="1">
      <alignment/>
    </xf>
    <xf numFmtId="42" fontId="9" fillId="36" borderId="94" xfId="0" applyNumberFormat="1" applyFont="1" applyFill="1" applyBorder="1" applyAlignment="1">
      <alignment horizontal="center"/>
    </xf>
    <xf numFmtId="42" fontId="7" fillId="36" borderId="94" xfId="0" applyNumberFormat="1" applyFont="1" applyFill="1" applyBorder="1" applyAlignment="1">
      <alignment/>
    </xf>
    <xf numFmtId="42" fontId="7" fillId="36" borderId="72" xfId="0" applyNumberFormat="1" applyFont="1" applyFill="1" applyBorder="1" applyAlignment="1">
      <alignment horizontal="left" indent="1"/>
    </xf>
    <xf numFmtId="0" fontId="7" fillId="0" borderId="85" xfId="0" applyFont="1" applyFill="1" applyBorder="1" applyAlignment="1">
      <alignment horizontal="center" vertical="top"/>
    </xf>
    <xf numFmtId="0" fontId="0" fillId="0" borderId="113" xfId="0" applyFont="1" applyFill="1" applyBorder="1" applyAlignment="1">
      <alignment horizontal="left" vertical="top" wrapText="1"/>
    </xf>
    <xf numFmtId="0" fontId="0" fillId="0" borderId="114" xfId="0" applyFont="1" applyFill="1" applyBorder="1" applyAlignment="1">
      <alignment horizontal="left" vertical="top" wrapText="1"/>
    </xf>
    <xf numFmtId="0" fontId="0" fillId="0" borderId="65" xfId="0" applyFont="1" applyFill="1" applyBorder="1" applyAlignment="1">
      <alignment horizontal="center" vertical="top"/>
    </xf>
    <xf numFmtId="9" fontId="24" fillId="0" borderId="113" xfId="59" applyFont="1" applyFill="1" applyBorder="1" applyAlignment="1">
      <alignment horizontal="center" vertical="top"/>
    </xf>
    <xf numFmtId="9" fontId="0" fillId="36" borderId="65" xfId="59" applyFont="1" applyFill="1" applyBorder="1" applyAlignment="1">
      <alignment horizontal="center" vertical="top"/>
    </xf>
    <xf numFmtId="42" fontId="24" fillId="0" borderId="113" xfId="44" applyNumberFormat="1" applyFont="1" applyFill="1" applyBorder="1" applyAlignment="1">
      <alignment horizontal="center" vertical="top"/>
    </xf>
    <xf numFmtId="0" fontId="7" fillId="0" borderId="67" xfId="0" applyFont="1" applyFill="1" applyBorder="1" applyAlignment="1">
      <alignment horizontal="left" indent="1"/>
    </xf>
    <xf numFmtId="0" fontId="7" fillId="0" borderId="114" xfId="0" applyFont="1" applyFill="1" applyBorder="1" applyAlignment="1">
      <alignment horizontal="left" indent="1"/>
    </xf>
    <xf numFmtId="42" fontId="44" fillId="36" borderId="102" xfId="0" applyNumberFormat="1" applyFont="1" applyFill="1" applyBorder="1" applyAlignment="1">
      <alignment/>
    </xf>
    <xf numFmtId="42" fontId="9" fillId="36" borderId="102" xfId="0" applyNumberFormat="1" applyFont="1" applyFill="1" applyBorder="1" applyAlignment="1">
      <alignment horizontal="center"/>
    </xf>
    <xf numFmtId="42" fontId="7" fillId="36" borderId="102" xfId="0" applyNumberFormat="1" applyFont="1" applyFill="1" applyBorder="1" applyAlignment="1">
      <alignment/>
    </xf>
    <xf numFmtId="42" fontId="7" fillId="36" borderId="73" xfId="0" applyNumberFormat="1" applyFont="1" applyFill="1" applyBorder="1" applyAlignment="1">
      <alignment horizontal="left" indent="1"/>
    </xf>
    <xf numFmtId="178" fontId="7" fillId="0" borderId="67" xfId="0" applyNumberFormat="1" applyFont="1" applyFill="1" applyBorder="1" applyAlignment="1">
      <alignment horizontal="right" indent="1"/>
    </xf>
    <xf numFmtId="0" fontId="7" fillId="0" borderId="115" xfId="0" applyFont="1" applyFill="1" applyBorder="1" applyAlignment="1">
      <alignment horizontal="center" vertical="top"/>
    </xf>
    <xf numFmtId="0" fontId="0" fillId="0" borderId="99" xfId="0" applyFont="1" applyFill="1" applyBorder="1" applyAlignment="1">
      <alignment horizontal="left" vertical="top" wrapText="1"/>
    </xf>
    <xf numFmtId="0" fontId="0" fillId="0" borderId="116" xfId="0" applyFont="1" applyFill="1" applyBorder="1" applyAlignment="1">
      <alignment horizontal="left" vertical="top" wrapText="1"/>
    </xf>
    <xf numFmtId="0" fontId="0" fillId="0" borderId="63" xfId="0" applyFont="1" applyFill="1" applyBorder="1" applyAlignment="1">
      <alignment horizontal="center" vertical="top"/>
    </xf>
    <xf numFmtId="9" fontId="24" fillId="0" borderId="99" xfId="59" applyFont="1" applyFill="1" applyBorder="1" applyAlignment="1">
      <alignment horizontal="center" vertical="top"/>
    </xf>
    <xf numFmtId="9" fontId="0" fillId="36" borderId="63" xfId="59" applyFont="1" applyFill="1" applyBorder="1" applyAlignment="1">
      <alignment horizontal="center" vertical="top"/>
    </xf>
    <xf numFmtId="42" fontId="24" fillId="0" borderId="99" xfId="44" applyNumberFormat="1" applyFont="1" applyFill="1" applyBorder="1" applyAlignment="1">
      <alignment horizontal="center" vertical="top"/>
    </xf>
    <xf numFmtId="0" fontId="7" fillId="0" borderId="68" xfId="0" applyFont="1" applyFill="1" applyBorder="1" applyAlignment="1">
      <alignment horizontal="left" indent="1"/>
    </xf>
    <xf numFmtId="0" fontId="7" fillId="0" borderId="116" xfId="0" applyFont="1" applyFill="1" applyBorder="1" applyAlignment="1">
      <alignment horizontal="left" indent="1"/>
    </xf>
    <xf numFmtId="42" fontId="44" fillId="36" borderId="98" xfId="0" applyNumberFormat="1" applyFont="1" applyFill="1" applyBorder="1" applyAlignment="1">
      <alignment/>
    </xf>
    <xf numFmtId="42" fontId="9" fillId="36" borderId="117" xfId="0" applyNumberFormat="1" applyFont="1" applyFill="1" applyBorder="1" applyAlignment="1">
      <alignment horizontal="center"/>
    </xf>
    <xf numFmtId="42" fontId="7" fillId="36" borderId="98" xfId="0" applyNumberFormat="1" applyFont="1" applyFill="1" applyBorder="1" applyAlignment="1">
      <alignment/>
    </xf>
    <xf numFmtId="42" fontId="7" fillId="36" borderId="70" xfId="0" applyNumberFormat="1" applyFont="1" applyFill="1" applyBorder="1" applyAlignment="1">
      <alignment horizontal="left" indent="1"/>
    </xf>
    <xf numFmtId="0" fontId="20" fillId="35" borderId="118" xfId="0" applyFont="1" applyFill="1" applyBorder="1" applyAlignment="1">
      <alignment horizontal="center"/>
    </xf>
    <xf numFmtId="0" fontId="20" fillId="35" borderId="119" xfId="0" applyFont="1" applyFill="1" applyBorder="1" applyAlignment="1">
      <alignment horizontal="left" indent="1"/>
    </xf>
    <xf numFmtId="0" fontId="20" fillId="35" borderId="112" xfId="0" applyFont="1" applyFill="1" applyBorder="1" applyAlignment="1">
      <alignment horizontal="left" indent="1"/>
    </xf>
    <xf numFmtId="1" fontId="20" fillId="35" borderId="110" xfId="0" applyNumberFormat="1" applyFont="1" applyFill="1" applyBorder="1" applyAlignment="1">
      <alignment horizontal="center"/>
    </xf>
    <xf numFmtId="9" fontId="9" fillId="35" borderId="119" xfId="59" applyFont="1" applyFill="1" applyBorder="1" applyAlignment="1">
      <alignment horizontal="center"/>
    </xf>
    <xf numFmtId="9" fontId="7" fillId="35" borderId="110" xfId="59" applyFont="1" applyFill="1" applyBorder="1" applyAlignment="1">
      <alignment horizontal="center"/>
    </xf>
    <xf numFmtId="42" fontId="7" fillId="35" borderId="120" xfId="0" applyNumberFormat="1" applyFont="1" applyFill="1" applyBorder="1" applyAlignment="1">
      <alignment horizontal="center"/>
    </xf>
    <xf numFmtId="42" fontId="7" fillId="35" borderId="121" xfId="0" applyNumberFormat="1" applyFont="1" applyFill="1" applyBorder="1" applyAlignment="1">
      <alignment horizontal="right" indent="1"/>
    </xf>
    <xf numFmtId="42" fontId="7" fillId="35" borderId="112" xfId="0" applyNumberFormat="1" applyFont="1" applyFill="1" applyBorder="1" applyAlignment="1">
      <alignment horizontal="right" indent="1"/>
    </xf>
    <xf numFmtId="42" fontId="7" fillId="35" borderId="120" xfId="0" applyNumberFormat="1" applyFont="1" applyFill="1" applyBorder="1" applyAlignment="1">
      <alignment horizontal="right" indent="1"/>
    </xf>
    <xf numFmtId="42" fontId="7" fillId="35" borderId="122" xfId="0" applyNumberFormat="1" applyFont="1" applyFill="1" applyBorder="1" applyAlignment="1">
      <alignment/>
    </xf>
    <xf numFmtId="0" fontId="7" fillId="0" borderId="85" xfId="0" applyFont="1" applyFill="1" applyBorder="1" applyAlignment="1">
      <alignment horizontal="center"/>
    </xf>
    <xf numFmtId="0" fontId="7" fillId="0" borderId="113" xfId="0" applyFont="1" applyFill="1" applyBorder="1" applyAlignment="1">
      <alignment horizontal="left" indent="1"/>
    </xf>
    <xf numFmtId="9" fontId="22" fillId="0" borderId="113" xfId="59" applyFont="1" applyFill="1" applyBorder="1" applyAlignment="1">
      <alignment horizontal="left" indent="1"/>
    </xf>
    <xf numFmtId="42" fontId="9" fillId="0" borderId="73" xfId="0" applyNumberFormat="1" applyFont="1" applyFill="1" applyBorder="1" applyAlignment="1">
      <alignment horizontal="left" indent="1"/>
    </xf>
    <xf numFmtId="42" fontId="7" fillId="0" borderId="102" xfId="0" applyNumberFormat="1" applyFont="1" applyFill="1" applyBorder="1" applyAlignment="1">
      <alignment horizontal="left" indent="1"/>
    </xf>
    <xf numFmtId="42" fontId="7" fillId="0" borderId="114" xfId="0" applyNumberFormat="1" applyFont="1" applyFill="1" applyBorder="1" applyAlignment="1">
      <alignment horizontal="left" indent="1"/>
    </xf>
    <xf numFmtId="42" fontId="7" fillId="38" borderId="104" xfId="0" applyNumberFormat="1" applyFont="1" applyFill="1" applyBorder="1" applyAlignment="1">
      <alignment/>
    </xf>
    <xf numFmtId="0" fontId="7" fillId="0" borderId="123" xfId="0" applyFont="1" applyFill="1" applyBorder="1" applyAlignment="1">
      <alignment horizontal="center"/>
    </xf>
    <xf numFmtId="0" fontId="7" fillId="0" borderId="124" xfId="0" applyFont="1" applyFill="1" applyBorder="1" applyAlignment="1">
      <alignment horizontal="left" indent="1"/>
    </xf>
    <xf numFmtId="0" fontId="7" fillId="0" borderId="125" xfId="0" applyFont="1" applyFill="1" applyBorder="1" applyAlignment="1">
      <alignment horizontal="left" indent="1"/>
    </xf>
    <xf numFmtId="0" fontId="5" fillId="0" borderId="126" xfId="0" applyFont="1" applyFill="1" applyBorder="1" applyAlignment="1">
      <alignment horizontal="left" indent="1"/>
    </xf>
    <xf numFmtId="9" fontId="22" fillId="0" borderId="124" xfId="59" applyFont="1" applyFill="1" applyBorder="1" applyAlignment="1">
      <alignment horizontal="left" indent="1"/>
    </xf>
    <xf numFmtId="9" fontId="7" fillId="36" borderId="126" xfId="59" applyFont="1" applyFill="1" applyBorder="1" applyAlignment="1">
      <alignment horizontal="center"/>
    </xf>
    <xf numFmtId="42" fontId="9" fillId="0" borderId="107" xfId="0" applyNumberFormat="1" applyFont="1" applyFill="1" applyBorder="1" applyAlignment="1">
      <alignment horizontal="left" indent="1"/>
    </xf>
    <xf numFmtId="42" fontId="7" fillId="0" borderId="127" xfId="0" applyNumberFormat="1" applyFont="1" applyFill="1" applyBorder="1" applyAlignment="1">
      <alignment horizontal="left" indent="1"/>
    </xf>
    <xf numFmtId="42" fontId="7" fillId="0" borderId="125" xfId="0" applyNumberFormat="1" applyFont="1" applyFill="1" applyBorder="1" applyAlignment="1">
      <alignment horizontal="left" indent="1"/>
    </xf>
    <xf numFmtId="42" fontId="7" fillId="36" borderId="107" xfId="0" applyNumberFormat="1" applyFont="1" applyFill="1" applyBorder="1" applyAlignment="1">
      <alignment horizontal="right" indent="1"/>
    </xf>
    <xf numFmtId="42" fontId="7" fillId="36" borderId="127" xfId="0" applyNumberFormat="1" applyFont="1" applyFill="1" applyBorder="1" applyAlignment="1">
      <alignment horizontal="right" indent="1"/>
    </xf>
    <xf numFmtId="42" fontId="7" fillId="36" borderId="107" xfId="0" applyNumberFormat="1" applyFont="1" applyFill="1" applyBorder="1" applyAlignment="1">
      <alignment horizontal="center"/>
    </xf>
    <xf numFmtId="42" fontId="7" fillId="38" borderId="128" xfId="0" applyNumberFormat="1" applyFont="1" applyFill="1" applyBorder="1" applyAlignment="1">
      <alignment/>
    </xf>
    <xf numFmtId="0" fontId="107" fillId="0" borderId="129" xfId="0" applyFont="1" applyFill="1" applyBorder="1" applyAlignment="1">
      <alignment wrapText="1"/>
    </xf>
    <xf numFmtId="0" fontId="20" fillId="0" borderId="112" xfId="0" applyFont="1" applyFill="1" applyBorder="1" applyAlignment="1">
      <alignment horizontal="left" vertical="center" wrapText="1"/>
    </xf>
    <xf numFmtId="1" fontId="20" fillId="0" borderId="110" xfId="0" applyNumberFormat="1" applyFont="1" applyFill="1" applyBorder="1" applyAlignment="1">
      <alignment horizontal="center" vertical="center"/>
    </xf>
    <xf numFmtId="9" fontId="34" fillId="0" borderId="119" xfId="59" applyFont="1" applyFill="1" applyBorder="1" applyAlignment="1">
      <alignment horizontal="center" vertical="center"/>
    </xf>
    <xf numFmtId="9" fontId="20" fillId="36" borderId="110" xfId="59" applyFont="1" applyFill="1" applyBorder="1" applyAlignment="1">
      <alignment horizontal="center" vertical="center"/>
    </xf>
    <xf numFmtId="0" fontId="107" fillId="0" borderId="130" xfId="0" applyFont="1" applyFill="1" applyBorder="1" applyAlignment="1">
      <alignment wrapText="1"/>
    </xf>
    <xf numFmtId="0" fontId="20" fillId="0" borderId="114" xfId="0" applyFont="1" applyFill="1" applyBorder="1" applyAlignment="1">
      <alignment horizontal="left" vertical="center" wrapText="1"/>
    </xf>
    <xf numFmtId="1" fontId="20" fillId="0" borderId="65" xfId="0" applyNumberFormat="1" applyFont="1" applyFill="1" applyBorder="1" applyAlignment="1">
      <alignment horizontal="center" vertical="center"/>
    </xf>
    <xf numFmtId="9" fontId="34" fillId="0" borderId="113" xfId="59" applyFont="1" applyFill="1" applyBorder="1" applyAlignment="1">
      <alignment horizontal="center" vertical="center"/>
    </xf>
    <xf numFmtId="9" fontId="20" fillId="36" borderId="65" xfId="59" applyFont="1" applyFill="1" applyBorder="1" applyAlignment="1">
      <alignment horizontal="center" vertical="center"/>
    </xf>
    <xf numFmtId="0" fontId="20" fillId="0" borderId="130" xfId="0" applyFont="1" applyBorder="1" applyAlignment="1">
      <alignment wrapText="1"/>
    </xf>
    <xf numFmtId="0" fontId="20" fillId="0" borderId="131" xfId="0" applyFont="1" applyBorder="1" applyAlignment="1">
      <alignment wrapText="1"/>
    </xf>
    <xf numFmtId="0" fontId="20" fillId="0" borderId="125" xfId="0" applyFont="1" applyFill="1" applyBorder="1" applyAlignment="1">
      <alignment horizontal="left" vertical="center" wrapText="1"/>
    </xf>
    <xf numFmtId="1" fontId="20" fillId="0" borderId="126" xfId="0" applyNumberFormat="1" applyFont="1" applyFill="1" applyBorder="1" applyAlignment="1">
      <alignment horizontal="center" vertical="center"/>
    </xf>
    <xf numFmtId="9" fontId="34" fillId="0" borderId="124" xfId="59" applyFont="1" applyFill="1" applyBorder="1" applyAlignment="1">
      <alignment horizontal="center" vertical="center"/>
    </xf>
    <xf numFmtId="9" fontId="20" fillId="36" borderId="126" xfId="59" applyFont="1" applyFill="1" applyBorder="1" applyAlignment="1">
      <alignment horizontal="center" vertical="center"/>
    </xf>
    <xf numFmtId="0" fontId="20" fillId="0" borderId="118" xfId="0" applyFont="1" applyFill="1" applyBorder="1" applyAlignment="1">
      <alignment horizontal="center" vertical="center"/>
    </xf>
    <xf numFmtId="0" fontId="20" fillId="0" borderId="85" xfId="0" applyFont="1" applyFill="1" applyBorder="1" applyAlignment="1">
      <alignment horizontal="center" vertical="center"/>
    </xf>
    <xf numFmtId="0" fontId="20" fillId="0" borderId="12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42" fontId="34" fillId="0" borderId="120" xfId="0" applyNumberFormat="1" applyFont="1" applyFill="1" applyBorder="1" applyAlignment="1">
      <alignment horizontal="right" vertical="center"/>
    </xf>
    <xf numFmtId="42" fontId="20" fillId="0" borderId="121" xfId="0" applyNumberFormat="1" applyFont="1" applyFill="1" applyBorder="1" applyAlignment="1">
      <alignment horizontal="right" vertical="center"/>
    </xf>
    <xf numFmtId="42" fontId="20" fillId="0" borderId="112" xfId="0" applyNumberFormat="1" applyFont="1" applyFill="1" applyBorder="1" applyAlignment="1">
      <alignment horizontal="right" vertical="center"/>
    </xf>
    <xf numFmtId="42" fontId="20" fillId="36" borderId="120" xfId="0" applyNumberFormat="1" applyFont="1" applyFill="1" applyBorder="1" applyAlignment="1">
      <alignment horizontal="right" vertical="center"/>
    </xf>
    <xf numFmtId="42" fontId="20" fillId="36" borderId="121" xfId="0" applyNumberFormat="1" applyFont="1" applyFill="1" applyBorder="1" applyAlignment="1">
      <alignment horizontal="right" vertical="center"/>
    </xf>
    <xf numFmtId="42" fontId="20" fillId="36" borderId="120" xfId="0" applyNumberFormat="1" applyFont="1" applyFill="1" applyBorder="1" applyAlignment="1">
      <alignment horizontal="center" vertical="center"/>
    </xf>
    <xf numFmtId="42" fontId="20" fillId="36" borderId="122" xfId="0" applyNumberFormat="1" applyFont="1" applyFill="1" applyBorder="1" applyAlignment="1">
      <alignment vertical="center"/>
    </xf>
    <xf numFmtId="42" fontId="34" fillId="0" borderId="73" xfId="0" applyNumberFormat="1" applyFont="1" applyFill="1" applyBorder="1" applyAlignment="1">
      <alignment horizontal="right" vertical="center"/>
    </xf>
    <xf numFmtId="42" fontId="20" fillId="0" borderId="102" xfId="0" applyNumberFormat="1" applyFont="1" applyFill="1" applyBorder="1" applyAlignment="1">
      <alignment horizontal="left" vertical="center"/>
    </xf>
    <xf numFmtId="42" fontId="20" fillId="0" borderId="114" xfId="0" applyNumberFormat="1" applyFont="1" applyFill="1" applyBorder="1" applyAlignment="1">
      <alignment horizontal="left" vertical="center"/>
    </xf>
    <xf numFmtId="42" fontId="20" fillId="36" borderId="73" xfId="0" applyNumberFormat="1" applyFont="1" applyFill="1" applyBorder="1" applyAlignment="1">
      <alignment horizontal="right" vertical="center"/>
    </xf>
    <xf numFmtId="42" fontId="20" fillId="36" borderId="102" xfId="0" applyNumberFormat="1" applyFont="1" applyFill="1" applyBorder="1" applyAlignment="1">
      <alignment horizontal="right" vertical="center"/>
    </xf>
    <xf numFmtId="42" fontId="20" fillId="36" borderId="73" xfId="0" applyNumberFormat="1" applyFont="1" applyFill="1" applyBorder="1" applyAlignment="1">
      <alignment horizontal="center" vertical="center"/>
    </xf>
    <xf numFmtId="42" fontId="20" fillId="36" borderId="104" xfId="0" applyNumberFormat="1" applyFont="1" applyFill="1" applyBorder="1" applyAlignment="1">
      <alignment vertical="center"/>
    </xf>
    <xf numFmtId="42" fontId="34" fillId="0" borderId="107" xfId="0" applyNumberFormat="1" applyFont="1" applyFill="1" applyBorder="1" applyAlignment="1">
      <alignment horizontal="right" vertical="center"/>
    </xf>
    <xf numFmtId="42" fontId="20" fillId="0" borderId="127" xfId="44" applyNumberFormat="1" applyFont="1" applyFill="1" applyBorder="1" applyAlignment="1">
      <alignment horizontal="left" vertical="center"/>
    </xf>
    <xf numFmtId="42" fontId="20" fillId="0" borderId="125" xfId="0" applyNumberFormat="1" applyFont="1" applyFill="1" applyBorder="1" applyAlignment="1">
      <alignment horizontal="left" vertical="center"/>
    </xf>
    <xf numFmtId="42" fontId="20" fillId="36" borderId="107" xfId="0" applyNumberFormat="1" applyFont="1" applyFill="1" applyBorder="1" applyAlignment="1">
      <alignment horizontal="right" vertical="center"/>
    </xf>
    <xf numFmtId="42" fontId="20" fillId="36" borderId="127" xfId="0" applyNumberFormat="1" applyFont="1" applyFill="1" applyBorder="1" applyAlignment="1">
      <alignment horizontal="right" vertical="center"/>
    </xf>
    <xf numFmtId="42" fontId="20" fillId="36" borderId="107" xfId="0" applyNumberFormat="1" applyFont="1" applyFill="1" applyBorder="1" applyAlignment="1">
      <alignment horizontal="center" vertical="center"/>
    </xf>
    <xf numFmtId="42" fontId="20" fillId="36" borderId="128" xfId="0" applyNumberFormat="1" applyFont="1" applyFill="1" applyBorder="1" applyAlignment="1">
      <alignment vertical="center"/>
    </xf>
    <xf numFmtId="42" fontId="0" fillId="36" borderId="11" xfId="0" applyNumberFormat="1" applyFont="1" applyFill="1" applyBorder="1" applyAlignment="1">
      <alignment/>
    </xf>
    <xf numFmtId="42" fontId="0" fillId="36" borderId="25" xfId="0" applyNumberFormat="1" applyFont="1" applyFill="1" applyBorder="1" applyAlignment="1">
      <alignment/>
    </xf>
    <xf numFmtId="42" fontId="0" fillId="36" borderId="48" xfId="0" applyNumberFormat="1" applyFont="1" applyFill="1" applyBorder="1" applyAlignment="1">
      <alignment/>
    </xf>
    <xf numFmtId="42" fontId="20" fillId="33" borderId="33" xfId="0" applyNumberFormat="1" applyFont="1" applyFill="1" applyBorder="1" applyAlignment="1">
      <alignment horizontal="center"/>
    </xf>
    <xf numFmtId="42" fontId="20" fillId="36" borderId="76" xfId="0" applyNumberFormat="1" applyFont="1" applyFill="1" applyBorder="1" applyAlignment="1">
      <alignment/>
    </xf>
    <xf numFmtId="42" fontId="21" fillId="34" borderId="33" xfId="0" applyNumberFormat="1" applyFont="1" applyFill="1" applyBorder="1" applyAlignment="1">
      <alignment horizontal="right" vertical="center"/>
    </xf>
    <xf numFmtId="42" fontId="21" fillId="34" borderId="25" xfId="0" applyNumberFormat="1" applyFont="1" applyFill="1" applyBorder="1" applyAlignment="1">
      <alignment horizontal="right" vertical="center"/>
    </xf>
    <xf numFmtId="42" fontId="21" fillId="34" borderId="17" xfId="0" applyNumberFormat="1" applyFont="1" applyFill="1" applyBorder="1" applyAlignment="1">
      <alignment horizontal="right" vertical="center"/>
    </xf>
    <xf numFmtId="42" fontId="56" fillId="36" borderId="33" xfId="0" applyNumberFormat="1" applyFont="1" applyFill="1" applyBorder="1" applyAlignment="1">
      <alignment horizontal="center" vertical="center"/>
    </xf>
    <xf numFmtId="42" fontId="21" fillId="34" borderId="88" xfId="0" applyNumberFormat="1" applyFont="1" applyFill="1" applyBorder="1" applyAlignment="1">
      <alignment horizontal="right" vertical="center"/>
    </xf>
    <xf numFmtId="49" fontId="24" fillId="33" borderId="0" xfId="0" applyNumberFormat="1" applyFont="1" applyFill="1" applyAlignment="1">
      <alignment/>
    </xf>
    <xf numFmtId="42" fontId="9" fillId="0" borderId="26" xfId="0" applyNumberFormat="1" applyFont="1" applyFill="1" applyBorder="1" applyAlignment="1">
      <alignment horizontal="right" indent="1"/>
    </xf>
    <xf numFmtId="0" fontId="11" fillId="34" borderId="87" xfId="0" applyFont="1" applyFill="1" applyBorder="1" applyAlignment="1">
      <alignment horizontal="left" vertical="center"/>
    </xf>
    <xf numFmtId="0" fontId="7" fillId="35" borderId="132" xfId="0" applyFont="1" applyFill="1" applyBorder="1" applyAlignment="1">
      <alignment horizontal="left" indent="1"/>
    </xf>
    <xf numFmtId="0" fontId="6" fillId="34" borderId="84" xfId="0" applyFont="1" applyFill="1" applyBorder="1" applyAlignment="1">
      <alignment horizontal="center"/>
    </xf>
    <xf numFmtId="0" fontId="7" fillId="0" borderId="133" xfId="0" applyFont="1" applyFill="1" applyBorder="1" applyAlignment="1">
      <alignment horizontal="center"/>
    </xf>
    <xf numFmtId="0" fontId="6" fillId="34" borderId="134" xfId="0" applyFont="1" applyFill="1" applyBorder="1" applyAlignment="1">
      <alignment horizontal="left" vertical="center"/>
    </xf>
    <xf numFmtId="0" fontId="19" fillId="33" borderId="80" xfId="0" applyFont="1" applyFill="1" applyBorder="1" applyAlignment="1">
      <alignment horizontal="center" wrapText="1"/>
    </xf>
    <xf numFmtId="42" fontId="7" fillId="0" borderId="0" xfId="0" applyNumberFormat="1" applyFont="1" applyFill="1" applyBorder="1" applyAlignment="1">
      <alignment horizontal="right" indent="1"/>
    </xf>
    <xf numFmtId="42" fontId="7" fillId="0" borderId="69" xfId="0" applyNumberFormat="1" applyFont="1" applyFill="1" applyBorder="1" applyAlignment="1">
      <alignment horizontal="right" indent="1"/>
    </xf>
    <xf numFmtId="42" fontId="7" fillId="0" borderId="53" xfId="0" applyNumberFormat="1" applyFont="1" applyFill="1" applyBorder="1" applyAlignment="1">
      <alignment horizontal="right" indent="1"/>
    </xf>
    <xf numFmtId="42" fontId="7" fillId="0" borderId="24" xfId="0" applyNumberFormat="1" applyFont="1" applyFill="1" applyBorder="1" applyAlignment="1">
      <alignment horizontal="right" indent="1"/>
    </xf>
    <xf numFmtId="42" fontId="7" fillId="0" borderId="26" xfId="0" applyNumberFormat="1" applyFont="1" applyFill="1" applyBorder="1" applyAlignment="1">
      <alignment horizontal="right" indent="1"/>
    </xf>
    <xf numFmtId="42" fontId="44" fillId="33" borderId="0" xfId="0" applyNumberFormat="1" applyFont="1" applyFill="1" applyAlignment="1">
      <alignment/>
    </xf>
    <xf numFmtId="42" fontId="9" fillId="0" borderId="10" xfId="0" applyNumberFormat="1" applyFont="1" applyBorder="1" applyAlignment="1">
      <alignment horizontal="center"/>
    </xf>
    <xf numFmtId="42" fontId="7" fillId="0" borderId="0" xfId="0" applyNumberFormat="1" applyFont="1" applyFill="1" applyBorder="1" applyAlignment="1">
      <alignment horizontal="right"/>
    </xf>
    <xf numFmtId="42" fontId="7" fillId="0" borderId="77" xfId="0" applyNumberFormat="1" applyFont="1" applyFill="1" applyBorder="1" applyAlignment="1">
      <alignment horizontal="right" indent="1"/>
    </xf>
    <xf numFmtId="42" fontId="7" fillId="0" borderId="71" xfId="0" applyNumberFormat="1" applyFont="1" applyFill="1" applyBorder="1" applyAlignment="1">
      <alignment horizontal="right" indent="1"/>
    </xf>
    <xf numFmtId="42" fontId="7" fillId="0" borderId="34" xfId="0" applyNumberFormat="1" applyFont="1" applyFill="1" applyBorder="1" applyAlignment="1">
      <alignment horizontal="right" indent="1"/>
    </xf>
    <xf numFmtId="42" fontId="44" fillId="0" borderId="0" xfId="0" applyNumberFormat="1" applyFont="1" applyFill="1" applyAlignment="1">
      <alignment/>
    </xf>
    <xf numFmtId="42" fontId="9" fillId="0" borderId="10" xfId="0" applyNumberFormat="1" applyFont="1" applyFill="1" applyBorder="1" applyAlignment="1">
      <alignment horizontal="center"/>
    </xf>
    <xf numFmtId="42" fontId="11" fillId="34" borderId="135" xfId="0" applyNumberFormat="1" applyFont="1" applyFill="1" applyBorder="1" applyAlignment="1">
      <alignment horizontal="right" vertical="center" indent="1"/>
    </xf>
    <xf numFmtId="42" fontId="11" fillId="34" borderId="87" xfId="0" applyNumberFormat="1" applyFont="1" applyFill="1" applyBorder="1" applyAlignment="1">
      <alignment horizontal="right" vertical="center" indent="1"/>
    </xf>
    <xf numFmtId="42" fontId="11" fillId="34" borderId="136" xfId="0" applyNumberFormat="1" applyFont="1" applyFill="1" applyBorder="1" applyAlignment="1">
      <alignment horizontal="right" vertical="center" indent="1"/>
    </xf>
    <xf numFmtId="42" fontId="9" fillId="0" borderId="135" xfId="0" applyNumberFormat="1" applyFont="1" applyFill="1" applyBorder="1" applyAlignment="1">
      <alignment horizontal="right" vertical="center" indent="1"/>
    </xf>
    <xf numFmtId="42" fontId="11" fillId="34" borderId="88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center"/>
    </xf>
    <xf numFmtId="0" fontId="11" fillId="34" borderId="137" xfId="0" applyFont="1" applyFill="1" applyBorder="1" applyAlignment="1">
      <alignment horizontal="center" vertical="center" wrapText="1"/>
    </xf>
    <xf numFmtId="0" fontId="20" fillId="0" borderId="138" xfId="0" applyFont="1" applyBorder="1" applyAlignment="1">
      <alignment horizontal="center"/>
    </xf>
    <xf numFmtId="0" fontId="11" fillId="34" borderId="24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9" fillId="0" borderId="26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 vertical="center" wrapText="1"/>
    </xf>
    <xf numFmtId="0" fontId="20" fillId="0" borderId="36" xfId="0" applyFont="1" applyBorder="1" applyAlignment="1">
      <alignment horizontal="center"/>
    </xf>
    <xf numFmtId="0" fontId="11" fillId="34" borderId="24" xfId="0" applyFont="1" applyFill="1" applyBorder="1" applyAlignment="1">
      <alignment horizontal="center" wrapText="1"/>
    </xf>
    <xf numFmtId="0" fontId="9" fillId="0" borderId="39" xfId="0" applyFont="1" applyBorder="1" applyAlignment="1">
      <alignment horizontal="center" wrapText="1"/>
    </xf>
    <xf numFmtId="0" fontId="23" fillId="33" borderId="36" xfId="0" applyFont="1" applyFill="1" applyBorder="1" applyAlignment="1">
      <alignment horizontal="center" vertical="center" wrapText="1"/>
    </xf>
    <xf numFmtId="0" fontId="11" fillId="34" borderId="37" xfId="0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horizontal="center"/>
    </xf>
    <xf numFmtId="0" fontId="16" fillId="34" borderId="59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6" fillId="34" borderId="69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6" fillId="34" borderId="53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6" fillId="34" borderId="24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8" fillId="33" borderId="61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0" fontId="48" fillId="33" borderId="48" xfId="0" applyFont="1" applyFill="1" applyBorder="1" applyAlignment="1">
      <alignment horizontal="center" vertical="center"/>
    </xf>
    <xf numFmtId="0" fontId="57" fillId="33" borderId="61" xfId="0" applyFont="1" applyFill="1" applyBorder="1" applyAlignment="1">
      <alignment horizontal="center" vertical="center"/>
    </xf>
    <xf numFmtId="0" fontId="57" fillId="33" borderId="25" xfId="0" applyFont="1" applyFill="1" applyBorder="1" applyAlignment="1">
      <alignment horizontal="center" vertical="center"/>
    </xf>
    <xf numFmtId="0" fontId="57" fillId="33" borderId="48" xfId="0" applyFont="1" applyFill="1" applyBorder="1" applyAlignment="1">
      <alignment horizontal="center" vertical="center"/>
    </xf>
    <xf numFmtId="0" fontId="16" fillId="34" borderId="71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16" fillId="34" borderId="60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6" fillId="34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6" fillId="34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139" xfId="0" applyFont="1" applyFill="1" applyBorder="1" applyAlignment="1">
      <alignment horizontal="center" vertical="center" wrapText="1"/>
    </xf>
    <xf numFmtId="0" fontId="10" fillId="0" borderId="140" xfId="0" applyFont="1" applyFill="1" applyBorder="1" applyAlignment="1">
      <alignment horizontal="center" vertical="center" wrapText="1"/>
    </xf>
    <xf numFmtId="0" fontId="10" fillId="0" borderId="141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1"/>
    </xf>
    <xf numFmtId="0" fontId="1" fillId="0" borderId="142" xfId="0" applyFont="1" applyBorder="1" applyAlignment="1">
      <alignment horizontal="left" vertical="center" indent="1"/>
    </xf>
    <xf numFmtId="0" fontId="1" fillId="0" borderId="38" xfId="0" applyFont="1" applyBorder="1" applyAlignment="1">
      <alignment horizontal="left" vertical="center" indent="1"/>
    </xf>
    <xf numFmtId="0" fontId="1" fillId="0" borderId="36" xfId="0" applyFont="1" applyBorder="1" applyAlignment="1">
      <alignment horizontal="left" vertical="center" indent="1"/>
    </xf>
    <xf numFmtId="0" fontId="1" fillId="0" borderId="40" xfId="0" applyFont="1" applyBorder="1" applyAlignment="1">
      <alignment horizontal="left" vertical="center" indent="1"/>
    </xf>
    <xf numFmtId="0" fontId="26" fillId="35" borderId="11" xfId="0" applyFont="1" applyFill="1" applyBorder="1" applyAlignment="1">
      <alignment horizontal="left" vertical="center" wrapText="1" indent="1"/>
    </xf>
    <xf numFmtId="0" fontId="26" fillId="35" borderId="25" xfId="0" applyFont="1" applyFill="1" applyBorder="1" applyAlignment="1">
      <alignment horizontal="left" vertical="center" wrapText="1" indent="1"/>
    </xf>
    <xf numFmtId="0" fontId="26" fillId="35" borderId="48" xfId="0" applyFont="1" applyFill="1" applyBorder="1" applyAlignment="1">
      <alignment horizontal="left" vertical="center" wrapText="1" indent="1"/>
    </xf>
    <xf numFmtId="0" fontId="1" fillId="0" borderId="42" xfId="0" applyFont="1" applyBorder="1" applyAlignment="1">
      <alignment horizontal="left" vertical="center" indent="1"/>
    </xf>
    <xf numFmtId="0" fontId="1" fillId="0" borderId="143" xfId="0" applyFont="1" applyBorder="1" applyAlignment="1">
      <alignment horizontal="left" vertical="center" indent="1"/>
    </xf>
    <xf numFmtId="0" fontId="1" fillId="0" borderId="144" xfId="0" applyFont="1" applyBorder="1" applyAlignment="1">
      <alignment horizontal="left" vertical="center" indent="1"/>
    </xf>
    <xf numFmtId="0" fontId="24" fillId="35" borderId="24" xfId="0" applyFont="1" applyFill="1" applyBorder="1" applyAlignment="1">
      <alignment horizontal="center" wrapText="1"/>
    </xf>
    <xf numFmtId="0" fontId="0" fillId="35" borderId="39" xfId="0" applyFont="1" applyFill="1" applyBorder="1" applyAlignment="1">
      <alignment horizontal="center" wrapText="1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25" xfId="0" applyFont="1" applyFill="1" applyBorder="1" applyAlignment="1">
      <alignment horizontal="center" vertical="center" wrapText="1"/>
    </xf>
    <xf numFmtId="0" fontId="27" fillId="34" borderId="48" xfId="0" applyFont="1" applyFill="1" applyBorder="1" applyAlignment="1">
      <alignment horizontal="center" vertical="center" wrapText="1"/>
    </xf>
    <xf numFmtId="0" fontId="27" fillId="34" borderId="17" xfId="0" applyFont="1" applyFill="1" applyBorder="1" applyAlignment="1">
      <alignment horizontal="center" wrapText="1"/>
    </xf>
    <xf numFmtId="0" fontId="27" fillId="34" borderId="48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144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139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left" vertical="center"/>
    </xf>
    <xf numFmtId="37" fontId="47" fillId="33" borderId="92" xfId="0" applyNumberFormat="1" applyFont="1" applyFill="1" applyBorder="1" applyAlignment="1">
      <alignment horizontal="right" vertical="center"/>
    </xf>
    <xf numFmtId="0" fontId="4" fillId="33" borderId="74" xfId="0" applyFont="1" applyFill="1" applyBorder="1" applyAlignment="1">
      <alignment/>
    </xf>
    <xf numFmtId="0" fontId="0" fillId="33" borderId="40" xfId="0" applyFill="1" applyBorder="1" applyAlignment="1">
      <alignment/>
    </xf>
    <xf numFmtId="37" fontId="47" fillId="33" borderId="35" xfId="0" applyNumberFormat="1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left" vertical="center" indent="1"/>
    </xf>
    <xf numFmtId="0" fontId="12" fillId="33" borderId="41" xfId="0" applyFont="1" applyFill="1" applyBorder="1" applyAlignment="1">
      <alignment horizontal="left" vertical="center" indent="1"/>
    </xf>
    <xf numFmtId="0" fontId="21" fillId="34" borderId="38" xfId="0" applyFont="1" applyFill="1" applyBorder="1" applyAlignment="1">
      <alignment horizontal="center" wrapText="1"/>
    </xf>
    <xf numFmtId="0" fontId="21" fillId="34" borderId="40" xfId="0" applyFont="1" applyFill="1" applyBorder="1" applyAlignment="1">
      <alignment horizontal="center" wrapText="1"/>
    </xf>
    <xf numFmtId="0" fontId="108" fillId="37" borderId="24" xfId="0" applyFont="1" applyFill="1" applyBorder="1" applyAlignment="1">
      <alignment horizontal="center" vertical="center" wrapText="1"/>
    </xf>
    <xf numFmtId="0" fontId="109" fillId="37" borderId="39" xfId="0" applyFont="1" applyFill="1" applyBorder="1" applyAlignment="1">
      <alignment horizontal="center" vertical="center" wrapText="1"/>
    </xf>
    <xf numFmtId="0" fontId="110" fillId="39" borderId="24" xfId="0" applyFont="1" applyFill="1" applyBorder="1" applyAlignment="1">
      <alignment horizontal="center" vertical="center" wrapText="1"/>
    </xf>
    <xf numFmtId="0" fontId="111" fillId="39" borderId="39" xfId="0" applyFont="1" applyFill="1" applyBorder="1" applyAlignment="1">
      <alignment horizontal="center" vertical="center" wrapText="1"/>
    </xf>
    <xf numFmtId="0" fontId="20" fillId="0" borderId="145" xfId="0" applyFont="1" applyFill="1" applyBorder="1" applyAlignment="1">
      <alignment horizontal="center" vertical="center"/>
    </xf>
    <xf numFmtId="0" fontId="20" fillId="0" borderId="108" xfId="0" applyFont="1" applyFill="1" applyBorder="1" applyAlignment="1">
      <alignment horizontal="center" vertical="center"/>
    </xf>
    <xf numFmtId="0" fontId="7" fillId="0" borderId="115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7" fillId="0" borderId="133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left" vertical="center" wrapText="1"/>
    </xf>
    <xf numFmtId="0" fontId="7" fillId="0" borderId="60" xfId="0" applyFont="1" applyFill="1" applyBorder="1" applyAlignment="1">
      <alignment horizontal="left" vertical="center" wrapText="1"/>
    </xf>
    <xf numFmtId="0" fontId="7" fillId="0" borderId="66" xfId="0" applyFont="1" applyFill="1" applyBorder="1" applyAlignment="1">
      <alignment horizontal="left" vertical="center" wrapText="1"/>
    </xf>
    <xf numFmtId="0" fontId="20" fillId="0" borderId="59" xfId="0" applyFont="1" applyFill="1" applyBorder="1" applyAlignment="1">
      <alignment horizontal="left" vertical="center" wrapText="1"/>
    </xf>
    <xf numFmtId="0" fontId="20" fillId="0" borderId="66" xfId="0" applyFont="1" applyFill="1" applyBorder="1" applyAlignment="1">
      <alignment horizontal="left" vertical="center" wrapText="1"/>
    </xf>
    <xf numFmtId="0" fontId="39" fillId="34" borderId="38" xfId="0" applyFont="1" applyFill="1" applyBorder="1" applyAlignment="1">
      <alignment horizontal="center" wrapText="1"/>
    </xf>
    <xf numFmtId="0" fontId="39" fillId="34" borderId="40" xfId="0" applyFont="1" applyFill="1" applyBorder="1" applyAlignment="1">
      <alignment horizontal="center" wrapText="1"/>
    </xf>
    <xf numFmtId="0" fontId="31" fillId="34" borderId="24" xfId="0" applyFont="1" applyFill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/>
    </xf>
    <xf numFmtId="0" fontId="0" fillId="33" borderId="39" xfId="0" applyFill="1" applyBorder="1" applyAlignment="1">
      <alignment/>
    </xf>
    <xf numFmtId="0" fontId="12" fillId="33" borderId="0" xfId="0" applyFont="1" applyFill="1" applyBorder="1" applyAlignment="1">
      <alignment horizontal="left" vertical="center" indent="1"/>
    </xf>
    <xf numFmtId="0" fontId="12" fillId="33" borderId="38" xfId="0" applyFont="1" applyFill="1" applyBorder="1" applyAlignment="1">
      <alignment horizontal="left" vertical="center" indent="1"/>
    </xf>
    <xf numFmtId="0" fontId="12" fillId="33" borderId="36" xfId="0" applyFont="1" applyFill="1" applyBorder="1" applyAlignment="1">
      <alignment horizontal="left" vertical="center" indent="1"/>
    </xf>
    <xf numFmtId="0" fontId="6" fillId="34" borderId="11" xfId="0" applyFont="1" applyFill="1" applyBorder="1" applyAlignment="1">
      <alignment horizontal="left" vertical="center" indent="1"/>
    </xf>
    <xf numFmtId="0" fontId="6" fillId="34" borderId="25" xfId="0" applyFont="1" applyFill="1" applyBorder="1" applyAlignment="1">
      <alignment horizontal="left" vertical="center" indent="1"/>
    </xf>
    <xf numFmtId="0" fontId="6" fillId="34" borderId="48" xfId="0" applyFont="1" applyFill="1" applyBorder="1" applyAlignment="1">
      <alignment horizontal="left" vertical="center" indent="1"/>
    </xf>
    <xf numFmtId="0" fontId="39" fillId="34" borderId="137" xfId="0" applyFont="1" applyFill="1" applyBorder="1" applyAlignment="1">
      <alignment horizontal="center" vertical="center" wrapText="1"/>
    </xf>
    <xf numFmtId="0" fontId="63" fillId="0" borderId="138" xfId="0" applyFont="1" applyBorder="1" applyAlignment="1">
      <alignment horizontal="center"/>
    </xf>
    <xf numFmtId="0" fontId="39" fillId="34" borderId="24" xfId="0" applyFont="1" applyFill="1" applyBorder="1" applyAlignment="1">
      <alignment horizontal="center" vertical="center" wrapText="1"/>
    </xf>
    <xf numFmtId="0" fontId="63" fillId="0" borderId="39" xfId="0" applyFont="1" applyBorder="1" applyAlignment="1">
      <alignment horizontal="center"/>
    </xf>
    <xf numFmtId="0" fontId="18" fillId="0" borderId="26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/>
    </xf>
    <xf numFmtId="0" fontId="62" fillId="33" borderId="36" xfId="0" applyFont="1" applyFill="1" applyBorder="1" applyAlignment="1">
      <alignment horizontal="center" vertical="center" wrapText="1"/>
    </xf>
    <xf numFmtId="0" fontId="39" fillId="34" borderId="37" xfId="0" applyFont="1" applyFill="1" applyBorder="1" applyAlignment="1">
      <alignment horizontal="center" vertical="center" wrapText="1"/>
    </xf>
    <xf numFmtId="0" fontId="63" fillId="0" borderId="38" xfId="0" applyFont="1" applyBorder="1" applyAlignment="1">
      <alignment horizontal="center"/>
    </xf>
    <xf numFmtId="177" fontId="30" fillId="35" borderId="144" xfId="59" applyNumberFormat="1" applyFont="1" applyFill="1" applyBorder="1" applyAlignment="1">
      <alignment horizontal="center" vertical="center"/>
    </xf>
    <xf numFmtId="177" fontId="17" fillId="0" borderId="15" xfId="59" applyNumberFormat="1" applyFont="1" applyBorder="1" applyAlignment="1">
      <alignment horizontal="center" vertical="center"/>
    </xf>
    <xf numFmtId="177" fontId="30" fillId="35" borderId="48" xfId="59" applyNumberFormat="1" applyFont="1" applyFill="1" applyBorder="1" applyAlignment="1">
      <alignment horizontal="center" vertical="center"/>
    </xf>
    <xf numFmtId="0" fontId="19" fillId="35" borderId="39" xfId="0" applyFont="1" applyFill="1" applyBorder="1" applyAlignment="1">
      <alignment horizontal="center" vertical="center" wrapText="1"/>
    </xf>
    <xf numFmtId="0" fontId="4" fillId="0" borderId="8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1</xdr:row>
      <xdr:rowOff>209550</xdr:rowOff>
    </xdr:from>
    <xdr:to>
      <xdr:col>11</xdr:col>
      <xdr:colOff>523875</xdr:colOff>
      <xdr:row>9</xdr:row>
      <xdr:rowOff>238125</xdr:rowOff>
    </xdr:to>
    <xdr:sp>
      <xdr:nvSpPr>
        <xdr:cNvPr id="1" name="Rectangle 3"/>
        <xdr:cNvSpPr>
          <a:spLocks/>
        </xdr:cNvSpPr>
      </xdr:nvSpPr>
      <xdr:spPr>
        <a:xfrm>
          <a:off x="6848475" y="381000"/>
          <a:ext cx="12096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Comment: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equivalent units are calculated by multiplying: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growth forecasts for each land use category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equivalent unit conversion factor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Z66"/>
  <sheetViews>
    <sheetView view="pageBreakPreview" zoomScale="60" zoomScaleNormal="75" zoomScalePageLayoutView="0" workbookViewId="0" topLeftCell="A1">
      <selection activeCell="J55" sqref="J55"/>
    </sheetView>
  </sheetViews>
  <sheetFormatPr defaultColWidth="9.140625" defaultRowHeight="12.75"/>
  <cols>
    <col min="1" max="1" width="3.140625" style="1" customWidth="1"/>
    <col min="2" max="2" width="4.7109375" style="1" customWidth="1"/>
    <col min="3" max="3" width="42.57421875" style="1" customWidth="1"/>
    <col min="4" max="4" width="0.85546875" style="1" customWidth="1"/>
    <col min="5" max="5" width="21.421875" style="1" customWidth="1"/>
    <col min="6" max="6" width="18.421875" style="1" bestFit="1" customWidth="1"/>
    <col min="7" max="7" width="19.57421875" style="1" customWidth="1"/>
    <col min="8" max="8" width="18.00390625" style="1" bestFit="1" customWidth="1"/>
    <col min="9" max="10" width="21.140625" style="21" customWidth="1"/>
    <col min="11" max="11" width="19.421875" style="21" customWidth="1"/>
    <col min="12" max="12" width="1.7109375" style="20" hidden="1" customWidth="1"/>
    <col min="13" max="13" width="24.57421875" style="22" hidden="1" customWidth="1"/>
    <col min="14" max="14" width="20.140625" style="1" bestFit="1" customWidth="1"/>
    <col min="15" max="15" width="26.57421875" style="1" hidden="1" customWidth="1"/>
    <col min="16" max="16" width="22.140625" style="1" customWidth="1"/>
    <col min="17" max="17" width="3.7109375" style="1" customWidth="1"/>
    <col min="18" max="18" width="19.57421875" style="1" customWidth="1"/>
    <col min="19" max="19" width="1.28515625" style="1" customWidth="1"/>
    <col min="20" max="21" width="9.7109375" style="1" customWidth="1"/>
    <col min="22" max="22" width="13.8515625" style="1" customWidth="1"/>
    <col min="23" max="23" width="1.28515625" style="1" customWidth="1"/>
    <col min="24" max="25" width="9.7109375" style="1" customWidth="1"/>
    <col min="26" max="26" width="16.57421875" style="1" customWidth="1"/>
    <col min="27" max="27" width="10.28125" style="1" bestFit="1" customWidth="1"/>
    <col min="28" max="16384" width="9.140625" style="1" customWidth="1"/>
  </cols>
  <sheetData>
    <row r="1" spans="1:17" ht="17.25" thickBot="1">
      <c r="A1" s="155"/>
      <c r="B1" s="155"/>
      <c r="C1" s="155"/>
      <c r="D1" s="155"/>
      <c r="E1" s="155"/>
      <c r="F1" s="155"/>
      <c r="G1" s="155"/>
      <c r="H1" s="155"/>
      <c r="I1" s="156"/>
      <c r="J1" s="156"/>
      <c r="K1" s="156"/>
      <c r="L1" s="169"/>
      <c r="M1" s="170"/>
      <c r="N1" s="155"/>
      <c r="O1" s="155"/>
      <c r="P1" s="155"/>
      <c r="Q1" s="155"/>
    </row>
    <row r="2" spans="1:17" ht="30.75" customHeight="1" thickBot="1" thickTop="1">
      <c r="A2" s="156"/>
      <c r="B2" s="284" t="s">
        <v>83</v>
      </c>
      <c r="C2" s="278"/>
      <c r="D2" s="280"/>
      <c r="E2" s="280" t="s">
        <v>69</v>
      </c>
      <c r="F2" s="280" t="s">
        <v>70</v>
      </c>
      <c r="G2" s="280" t="s">
        <v>71</v>
      </c>
      <c r="H2" s="280" t="s">
        <v>72</v>
      </c>
      <c r="I2" s="281" t="s">
        <v>249</v>
      </c>
      <c r="J2" s="281" t="s">
        <v>250</v>
      </c>
      <c r="K2" s="281" t="s">
        <v>246</v>
      </c>
      <c r="L2" s="503" t="s">
        <v>73</v>
      </c>
      <c r="M2" s="503" t="s">
        <v>73</v>
      </c>
      <c r="N2" s="281" t="s">
        <v>245</v>
      </c>
      <c r="O2" s="282"/>
      <c r="P2" s="283" t="s">
        <v>244</v>
      </c>
      <c r="Q2" s="155"/>
    </row>
    <row r="3" spans="1:17" ht="24" customHeight="1" thickBot="1">
      <c r="A3" s="155"/>
      <c r="B3" s="285" t="s">
        <v>84</v>
      </c>
      <c r="C3" s="109"/>
      <c r="D3" s="76"/>
      <c r="E3" s="531" t="s">
        <v>239</v>
      </c>
      <c r="F3" s="533" t="s">
        <v>90</v>
      </c>
      <c r="G3" s="533"/>
      <c r="H3" s="533"/>
      <c r="I3" s="534" t="s">
        <v>41</v>
      </c>
      <c r="J3" s="525" t="s">
        <v>53</v>
      </c>
      <c r="K3" s="113" t="s">
        <v>89</v>
      </c>
      <c r="L3" s="2"/>
      <c r="M3" s="3"/>
      <c r="N3" s="527" t="s">
        <v>55</v>
      </c>
      <c r="O3" s="529" t="s">
        <v>55</v>
      </c>
      <c r="P3" s="523" t="s">
        <v>56</v>
      </c>
      <c r="Q3" s="155"/>
    </row>
    <row r="4" spans="1:26" ht="45" customHeight="1" thickBot="1">
      <c r="A4" s="155"/>
      <c r="B4" s="500" t="s">
        <v>45</v>
      </c>
      <c r="C4" s="112" t="s">
        <v>42</v>
      </c>
      <c r="D4" s="76"/>
      <c r="E4" s="532"/>
      <c r="F4" s="73" t="s">
        <v>65</v>
      </c>
      <c r="G4" s="74" t="s">
        <v>40</v>
      </c>
      <c r="H4" s="74" t="s">
        <v>66</v>
      </c>
      <c r="I4" s="535"/>
      <c r="J4" s="526"/>
      <c r="K4" s="114" t="s">
        <v>54</v>
      </c>
      <c r="L4" s="4"/>
      <c r="M4" s="5"/>
      <c r="N4" s="528"/>
      <c r="O4" s="530"/>
      <c r="P4" s="524"/>
      <c r="Q4" s="155"/>
      <c r="S4" s="7"/>
      <c r="T4" s="522"/>
      <c r="U4" s="522"/>
      <c r="V4" s="522"/>
      <c r="W4" s="7"/>
      <c r="X4" s="522"/>
      <c r="Y4" s="522"/>
      <c r="Z4" s="522"/>
    </row>
    <row r="5" spans="1:26" ht="24" customHeight="1">
      <c r="A5" s="148"/>
      <c r="B5" s="501">
        <v>1</v>
      </c>
      <c r="C5" s="147" t="s">
        <v>85</v>
      </c>
      <c r="D5" s="76"/>
      <c r="E5" s="497">
        <f>+'Road System Capital Costs'!H34</f>
        <v>37840000.000000015</v>
      </c>
      <c r="F5" s="504">
        <f>+'Road System Capital Costs'!I34</f>
        <v>0</v>
      </c>
      <c r="G5" s="505">
        <f>+'Road System Capital Costs'!J34</f>
        <v>8733090.909090912</v>
      </c>
      <c r="H5" s="506">
        <f>+'Road System Capital Costs'!K34</f>
        <v>0</v>
      </c>
      <c r="I5" s="507">
        <f>+'Road System Capital Costs'!L34</f>
        <v>29106909.090909082</v>
      </c>
      <c r="J5" s="508">
        <f>+'Road System Capital Costs'!M34</f>
        <v>15065090.909090908</v>
      </c>
      <c r="K5" s="504">
        <f>+'Road System Capital Costs'!N34</f>
        <v>7683196.363636362</v>
      </c>
      <c r="L5" s="509"/>
      <c r="M5" s="510" t="s">
        <v>0</v>
      </c>
      <c r="N5" s="508">
        <f>+'Road System Capital Costs'!O34</f>
        <v>7381894.545454546</v>
      </c>
      <c r="O5" s="511"/>
      <c r="P5" s="512">
        <f>+'Road System Capital Costs'!Q34</f>
        <v>21725014.545454547</v>
      </c>
      <c r="Q5" s="155"/>
      <c r="S5" s="7"/>
      <c r="T5" s="9"/>
      <c r="U5" s="13"/>
      <c r="V5" s="11"/>
      <c r="W5" s="7"/>
      <c r="X5" s="9"/>
      <c r="Y5" s="13"/>
      <c r="Z5" s="11"/>
    </row>
    <row r="6" spans="1:26" ht="16.5" customHeight="1">
      <c r="A6" s="148"/>
      <c r="B6" s="501">
        <v>2</v>
      </c>
      <c r="C6" s="147" t="s">
        <v>86</v>
      </c>
      <c r="D6" s="76"/>
      <c r="E6" s="497">
        <f>+'Water System Capital Costs'!G28</f>
        <v>45345000</v>
      </c>
      <c r="F6" s="504">
        <f>+'Water System Capital Costs'!H28</f>
        <v>1300000</v>
      </c>
      <c r="G6" s="513">
        <f>+'Water System Capital Costs'!I28</f>
        <v>0</v>
      </c>
      <c r="H6" s="514">
        <f>+'Water System Capital Costs'!J28</f>
        <v>0</v>
      </c>
      <c r="I6" s="508">
        <f>+'Water System Capital Costs'!K28</f>
        <v>44045000</v>
      </c>
      <c r="J6" s="508">
        <f>+'Water System Capital Costs'!L28</f>
        <v>23370000</v>
      </c>
      <c r="K6" s="504">
        <f>+'Water System Capital Costs'!M28</f>
        <v>2570700</v>
      </c>
      <c r="L6" s="509"/>
      <c r="M6" s="510" t="s">
        <v>0</v>
      </c>
      <c r="N6" s="508">
        <f>+'Water System Capital Costs'!P28</f>
        <v>20799300</v>
      </c>
      <c r="O6" s="511"/>
      <c r="P6" s="512">
        <f>+'Water System Capital Costs'!S28</f>
        <v>23245700</v>
      </c>
      <c r="Q6" s="155"/>
      <c r="S6" s="7"/>
      <c r="T6" s="9"/>
      <c r="U6" s="14"/>
      <c r="V6" s="11"/>
      <c r="W6" s="7"/>
      <c r="X6" s="9"/>
      <c r="Y6" s="14"/>
      <c r="Z6" s="11"/>
    </row>
    <row r="7" spans="1:26" ht="16.5" customHeight="1">
      <c r="A7" s="148"/>
      <c r="B7" s="501">
        <v>3</v>
      </c>
      <c r="C7" s="147" t="s">
        <v>87</v>
      </c>
      <c r="D7" s="76"/>
      <c r="E7" s="497">
        <f>+'StormSewer System Capital Costs'!G30</f>
        <v>4980185</v>
      </c>
      <c r="F7" s="504">
        <f>+'StormSewer System Capital Costs'!H30</f>
        <v>0</v>
      </c>
      <c r="G7" s="513">
        <f>+'StormSewer System Capital Costs'!I30</f>
        <v>0</v>
      </c>
      <c r="H7" s="514">
        <f>+'StormSewer System Capital Costs'!J30</f>
        <v>0</v>
      </c>
      <c r="I7" s="508">
        <f>+'StormSewer System Capital Costs'!K30</f>
        <v>4980185</v>
      </c>
      <c r="J7" s="508">
        <f>+'StormSewer System Capital Costs'!L30</f>
        <v>0</v>
      </c>
      <c r="K7" s="504">
        <f>+'StormSewer System Capital Costs'!M30</f>
        <v>0</v>
      </c>
      <c r="L7" s="515"/>
      <c r="M7" s="516"/>
      <c r="N7" s="508">
        <f>+'StormSewer System Capital Costs'!N30</f>
        <v>4488392</v>
      </c>
      <c r="O7" s="511"/>
      <c r="P7" s="512">
        <f>+'StormSewer System Capital Costs'!O30</f>
        <v>4980185</v>
      </c>
      <c r="Q7" s="155"/>
      <c r="S7" s="7"/>
      <c r="T7" s="9"/>
      <c r="U7" s="14"/>
      <c r="V7" s="11"/>
      <c r="W7" s="7"/>
      <c r="X7" s="9"/>
      <c r="Y7" s="14"/>
      <c r="Z7" s="11"/>
    </row>
    <row r="8" spans="1:26" ht="16.5" customHeight="1" thickBot="1">
      <c r="A8" s="148"/>
      <c r="B8" s="501">
        <v>4</v>
      </c>
      <c r="C8" s="147" t="s">
        <v>88</v>
      </c>
      <c r="D8" s="76"/>
      <c r="E8" s="497">
        <f>+'Sewage System Capital Costs'!G16</f>
        <v>58495000</v>
      </c>
      <c r="F8" s="504">
        <f>+'Sewage System Capital Costs'!H16</f>
        <v>4020000</v>
      </c>
      <c r="G8" s="513">
        <f>+'Sewage System Capital Costs'!I16</f>
        <v>0</v>
      </c>
      <c r="H8" s="514">
        <f>+'Sewage System Capital Costs'!J16</f>
        <v>0</v>
      </c>
      <c r="I8" s="508">
        <f>+'Sewage System Capital Costs'!K16</f>
        <v>54475000</v>
      </c>
      <c r="J8" s="508">
        <f>+'Sewage System Capital Costs'!L16</f>
        <v>31112500</v>
      </c>
      <c r="K8" s="504">
        <f>+'Sewage System Capital Costs'!M16</f>
        <v>3422375</v>
      </c>
      <c r="L8" s="509"/>
      <c r="M8" s="510"/>
      <c r="N8" s="508">
        <f>+'Sewage System Capital Costs'!N16</f>
        <v>27690125</v>
      </c>
      <c r="O8" s="511"/>
      <c r="P8" s="512">
        <f>+'Sewage System Capital Costs'!O16</f>
        <v>30804875</v>
      </c>
      <c r="Q8" s="155"/>
      <c r="S8" s="7"/>
      <c r="T8" s="9"/>
      <c r="U8" s="14"/>
      <c r="V8" s="11"/>
      <c r="W8" s="7"/>
      <c r="X8" s="9"/>
      <c r="Y8" s="14"/>
      <c r="Z8" s="11"/>
    </row>
    <row r="9" spans="1:26" ht="21" customHeight="1" thickBot="1">
      <c r="A9" s="148"/>
      <c r="B9" s="502"/>
      <c r="C9" s="498"/>
      <c r="D9" s="499"/>
      <c r="E9" s="517">
        <f aca="true" t="shared" si="0" ref="E9:P9">SUM(E5:E8)</f>
        <v>146660185</v>
      </c>
      <c r="F9" s="518">
        <f t="shared" si="0"/>
        <v>5320000</v>
      </c>
      <c r="G9" s="519">
        <f t="shared" si="0"/>
        <v>8733090.909090912</v>
      </c>
      <c r="H9" s="519">
        <f t="shared" si="0"/>
        <v>0</v>
      </c>
      <c r="I9" s="517">
        <f t="shared" si="0"/>
        <v>132607094.09090908</v>
      </c>
      <c r="J9" s="517">
        <f t="shared" si="0"/>
        <v>69547590.9090909</v>
      </c>
      <c r="K9" s="518">
        <f t="shared" si="0"/>
        <v>13676271.363636363</v>
      </c>
      <c r="L9" s="518">
        <f t="shared" si="0"/>
        <v>0</v>
      </c>
      <c r="M9" s="518">
        <f t="shared" si="0"/>
        <v>0</v>
      </c>
      <c r="N9" s="520">
        <f t="shared" si="0"/>
        <v>60359711.54545455</v>
      </c>
      <c r="O9" s="518">
        <f t="shared" si="0"/>
        <v>0</v>
      </c>
      <c r="P9" s="521">
        <f t="shared" si="0"/>
        <v>80755774.54545455</v>
      </c>
      <c r="Q9" s="157"/>
      <c r="R9" s="17"/>
      <c r="S9" s="7"/>
      <c r="T9" s="6"/>
      <c r="U9" s="16"/>
      <c r="V9" s="17"/>
      <c r="W9" s="7"/>
      <c r="X9" s="6"/>
      <c r="Y9" s="16"/>
      <c r="Z9" s="17"/>
    </row>
    <row r="10" spans="1:26" s="7" customFormat="1" ht="18" thickTop="1">
      <c r="A10" s="148"/>
      <c r="B10" s="160"/>
      <c r="C10" s="160"/>
      <c r="D10" s="15"/>
      <c r="E10" s="15"/>
      <c r="F10" s="15"/>
      <c r="G10" s="15"/>
      <c r="H10" s="15"/>
      <c r="I10" s="159"/>
      <c r="J10" s="159"/>
      <c r="K10" s="159"/>
      <c r="L10" s="15"/>
      <c r="M10" s="161"/>
      <c r="N10" s="159"/>
      <c r="O10" s="162"/>
      <c r="P10" s="148"/>
      <c r="Q10" s="15"/>
      <c r="R10" s="19"/>
      <c r="T10" s="18"/>
      <c r="U10" s="18"/>
      <c r="V10" s="19"/>
      <c r="X10" s="18"/>
      <c r="Y10" s="18"/>
      <c r="Z10" s="19"/>
    </row>
    <row r="11" spans="1:26" s="7" customFormat="1" ht="16.5">
      <c r="A11" s="148"/>
      <c r="B11" s="23"/>
      <c r="C11" s="23"/>
      <c r="D11" s="12"/>
      <c r="E11" s="12"/>
      <c r="F11" s="12"/>
      <c r="G11" s="12"/>
      <c r="H11" s="12"/>
      <c r="I11" s="9"/>
      <c r="J11" s="9"/>
      <c r="K11" s="9"/>
      <c r="L11" s="18"/>
      <c r="M11" s="25"/>
      <c r="N11" s="11"/>
      <c r="O11" s="12"/>
      <c r="Q11" s="14"/>
      <c r="R11" s="11"/>
      <c r="T11" s="24"/>
      <c r="U11" s="14"/>
      <c r="V11" s="11"/>
      <c r="X11" s="24"/>
      <c r="Y11" s="14"/>
      <c r="Z11" s="11"/>
    </row>
    <row r="12" spans="2:26" s="7" customFormat="1" ht="17.25">
      <c r="B12" s="27"/>
      <c r="C12" s="27"/>
      <c r="D12" s="18"/>
      <c r="E12" s="18"/>
      <c r="F12" s="18"/>
      <c r="G12" s="18"/>
      <c r="H12" s="18"/>
      <c r="I12" s="19"/>
      <c r="J12" s="19"/>
      <c r="K12" s="19"/>
      <c r="L12" s="18"/>
      <c r="M12" s="28"/>
      <c r="N12" s="19"/>
      <c r="O12" s="12"/>
      <c r="Q12" s="18"/>
      <c r="R12" s="19"/>
      <c r="T12" s="18"/>
      <c r="U12" s="18"/>
      <c r="V12" s="19"/>
      <c r="X12" s="18"/>
      <c r="Y12" s="18"/>
      <c r="Z12" s="19"/>
    </row>
    <row r="13" spans="2:13" s="7" customFormat="1" ht="16.5">
      <c r="B13" s="29"/>
      <c r="C13" s="29"/>
      <c r="D13" s="29"/>
      <c r="E13" s="29"/>
      <c r="F13" s="29"/>
      <c r="G13" s="29"/>
      <c r="H13" s="29"/>
      <c r="I13" s="30"/>
      <c r="J13" s="30"/>
      <c r="K13" s="30"/>
      <c r="L13" s="30"/>
      <c r="M13" s="31"/>
    </row>
    <row r="14" spans="9:13" s="7" customFormat="1" ht="16.5">
      <c r="I14" s="32"/>
      <c r="J14" s="32"/>
      <c r="K14" s="32"/>
      <c r="L14" s="33"/>
      <c r="M14" s="31"/>
    </row>
    <row r="15" spans="9:13" s="7" customFormat="1" ht="16.5">
      <c r="I15" s="19"/>
      <c r="J15" s="19"/>
      <c r="K15" s="19"/>
      <c r="L15" s="33"/>
      <c r="M15" s="31"/>
    </row>
    <row r="16" spans="9:13" s="7" customFormat="1" ht="16.5">
      <c r="I16" s="32"/>
      <c r="J16" s="32"/>
      <c r="K16" s="32"/>
      <c r="L16" s="33"/>
      <c r="M16" s="31"/>
    </row>
    <row r="17" spans="9:13" s="7" customFormat="1" ht="16.5">
      <c r="I17" s="32"/>
      <c r="J17" s="32"/>
      <c r="K17" s="32"/>
      <c r="L17" s="33"/>
      <c r="M17" s="31"/>
    </row>
    <row r="18" spans="2:14" s="7" customFormat="1" ht="17.25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3"/>
      <c r="M18" s="31"/>
      <c r="N18" s="34"/>
    </row>
    <row r="19" spans="2:14" s="7" customFormat="1" ht="16.5">
      <c r="B19" s="35"/>
      <c r="C19" s="35"/>
      <c r="D19" s="35"/>
      <c r="E19" s="35"/>
      <c r="F19" s="35"/>
      <c r="G19" s="35"/>
      <c r="H19" s="35"/>
      <c r="I19" s="36"/>
      <c r="J19" s="36"/>
      <c r="K19" s="36"/>
      <c r="L19" s="33"/>
      <c r="M19" s="31"/>
      <c r="N19" s="32"/>
    </row>
    <row r="20" spans="2:14" s="7" customFormat="1" ht="16.5">
      <c r="B20" s="35"/>
      <c r="C20" s="35"/>
      <c r="D20" s="35"/>
      <c r="E20" s="35"/>
      <c r="F20" s="35"/>
      <c r="G20" s="35"/>
      <c r="H20" s="35"/>
      <c r="I20" s="36"/>
      <c r="J20" s="36"/>
      <c r="K20" s="36"/>
      <c r="L20" s="33"/>
      <c r="M20" s="31"/>
      <c r="N20" s="32"/>
    </row>
    <row r="21" spans="2:14" s="7" customFormat="1" ht="16.5">
      <c r="B21" s="37"/>
      <c r="C21" s="37"/>
      <c r="D21" s="37"/>
      <c r="E21" s="37"/>
      <c r="F21" s="37"/>
      <c r="G21" s="37"/>
      <c r="H21" s="37"/>
      <c r="I21" s="36"/>
      <c r="J21" s="36"/>
      <c r="K21" s="36"/>
      <c r="L21" s="33"/>
      <c r="M21" s="31"/>
      <c r="N21" s="32"/>
    </row>
    <row r="22" spans="2:14" s="7" customFormat="1" ht="16.5">
      <c r="B22" s="37"/>
      <c r="C22" s="37"/>
      <c r="D22" s="37"/>
      <c r="E22" s="37"/>
      <c r="F22" s="37"/>
      <c r="G22" s="37"/>
      <c r="H22" s="37"/>
      <c r="I22" s="36"/>
      <c r="J22" s="36"/>
      <c r="K22" s="36"/>
      <c r="L22" s="33"/>
      <c r="M22" s="31"/>
      <c r="N22" s="32"/>
    </row>
    <row r="23" spans="2:16" s="7" customFormat="1" ht="17.25">
      <c r="B23" s="39"/>
      <c r="C23" s="39"/>
      <c r="D23" s="39"/>
      <c r="E23" s="39"/>
      <c r="F23" s="39"/>
      <c r="G23" s="39"/>
      <c r="H23" s="39"/>
      <c r="I23" s="40"/>
      <c r="J23" s="40"/>
      <c r="K23" s="40"/>
      <c r="L23" s="33"/>
      <c r="M23" s="31"/>
      <c r="N23" s="34"/>
      <c r="O23" s="41"/>
      <c r="P23" s="41"/>
    </row>
    <row r="24" spans="9:14" s="7" customFormat="1" ht="16.5">
      <c r="I24" s="38"/>
      <c r="J24" s="38"/>
      <c r="K24" s="38"/>
      <c r="L24" s="33"/>
      <c r="M24" s="31"/>
      <c r="N24" s="32"/>
    </row>
    <row r="25" spans="9:14" s="7" customFormat="1" ht="16.5">
      <c r="I25" s="36"/>
      <c r="J25" s="36"/>
      <c r="K25" s="36"/>
      <c r="L25" s="33"/>
      <c r="M25" s="31"/>
      <c r="N25" s="32"/>
    </row>
    <row r="26" spans="9:14" s="7" customFormat="1" ht="16.5">
      <c r="I26" s="36"/>
      <c r="J26" s="36"/>
      <c r="K26" s="36"/>
      <c r="L26" s="33"/>
      <c r="M26" s="31"/>
      <c r="N26" s="32"/>
    </row>
    <row r="27" spans="2:14" s="7" customFormat="1" ht="17.25">
      <c r="B27" s="39"/>
      <c r="C27" s="39"/>
      <c r="D27" s="39"/>
      <c r="E27" s="39"/>
      <c r="F27" s="39"/>
      <c r="G27" s="39"/>
      <c r="H27" s="39"/>
      <c r="I27" s="40"/>
      <c r="J27" s="40"/>
      <c r="K27" s="40"/>
      <c r="L27" s="33"/>
      <c r="M27" s="31"/>
      <c r="N27" s="32"/>
    </row>
    <row r="28" spans="2:14" s="7" customFormat="1" ht="16.5">
      <c r="B28" s="42"/>
      <c r="C28" s="42"/>
      <c r="D28" s="42"/>
      <c r="E28" s="42"/>
      <c r="F28" s="42"/>
      <c r="G28" s="42"/>
      <c r="H28" s="42"/>
      <c r="I28" s="32"/>
      <c r="J28" s="32"/>
      <c r="K28" s="32"/>
      <c r="L28" s="33"/>
      <c r="M28" s="31"/>
      <c r="N28" s="32"/>
    </row>
    <row r="29" spans="2:14" s="7" customFormat="1" ht="16.5">
      <c r="B29" s="42"/>
      <c r="C29" s="42"/>
      <c r="D29" s="42"/>
      <c r="E29" s="42"/>
      <c r="F29" s="42"/>
      <c r="G29" s="42"/>
      <c r="H29" s="42"/>
      <c r="L29" s="33"/>
      <c r="M29" s="31"/>
      <c r="N29" s="32"/>
    </row>
    <row r="30" spans="2:16" s="7" customFormat="1" ht="17.25">
      <c r="B30" s="44"/>
      <c r="C30" s="44"/>
      <c r="D30" s="44"/>
      <c r="E30" s="44"/>
      <c r="F30" s="44"/>
      <c r="G30" s="44"/>
      <c r="H30" s="44"/>
      <c r="I30" s="41"/>
      <c r="J30" s="41"/>
      <c r="K30" s="41"/>
      <c r="L30" s="33"/>
      <c r="M30" s="31"/>
      <c r="N30" s="34"/>
      <c r="O30" s="41"/>
      <c r="P30" s="41"/>
    </row>
    <row r="31" spans="2:14" s="7" customFormat="1" ht="16.5">
      <c r="B31" s="42"/>
      <c r="C31" s="42"/>
      <c r="D31" s="42"/>
      <c r="E31" s="42"/>
      <c r="F31" s="42"/>
      <c r="G31" s="42"/>
      <c r="H31" s="42"/>
      <c r="I31" s="43"/>
      <c r="J31" s="43"/>
      <c r="K31" s="43"/>
      <c r="L31" s="33"/>
      <c r="M31" s="31"/>
      <c r="N31" s="32"/>
    </row>
    <row r="32" spans="2:16" s="7" customFormat="1" ht="18">
      <c r="B32" s="45"/>
      <c r="C32" s="45"/>
      <c r="D32" s="45"/>
      <c r="E32" s="45"/>
      <c r="F32" s="45"/>
      <c r="G32" s="45"/>
      <c r="H32" s="45"/>
      <c r="I32" s="41"/>
      <c r="J32" s="41"/>
      <c r="K32" s="41"/>
      <c r="L32" s="33"/>
      <c r="M32" s="31"/>
      <c r="N32" s="46"/>
      <c r="O32" s="41"/>
      <c r="P32" s="41"/>
    </row>
    <row r="33" spans="2:14" s="7" customFormat="1" ht="16.5">
      <c r="B33" s="42"/>
      <c r="C33" s="42"/>
      <c r="D33" s="42"/>
      <c r="E33" s="42"/>
      <c r="F33" s="42"/>
      <c r="G33" s="42"/>
      <c r="H33" s="42"/>
      <c r="I33" s="32"/>
      <c r="J33" s="32"/>
      <c r="K33" s="32"/>
      <c r="L33" s="33"/>
      <c r="M33" s="31"/>
      <c r="N33" s="32"/>
    </row>
    <row r="34" spans="9:14" s="7" customFormat="1" ht="16.5">
      <c r="I34" s="32"/>
      <c r="J34" s="32"/>
      <c r="K34" s="32"/>
      <c r="L34" s="33"/>
      <c r="M34" s="31"/>
      <c r="N34" s="32"/>
    </row>
    <row r="35" spans="2:14" s="7" customFormat="1" ht="16.5">
      <c r="B35" s="35"/>
      <c r="C35" s="35"/>
      <c r="D35" s="35"/>
      <c r="E35" s="35"/>
      <c r="F35" s="35"/>
      <c r="G35" s="35"/>
      <c r="H35" s="35"/>
      <c r="I35" s="31"/>
      <c r="J35" s="31"/>
      <c r="K35" s="31"/>
      <c r="L35" s="33"/>
      <c r="M35" s="31"/>
      <c r="N35" s="32"/>
    </row>
    <row r="36" spans="9:14" s="7" customFormat="1" ht="16.5">
      <c r="I36" s="47"/>
      <c r="J36" s="47"/>
      <c r="K36" s="47"/>
      <c r="L36" s="33"/>
      <c r="M36" s="31"/>
      <c r="N36" s="32"/>
    </row>
    <row r="37" spans="9:14" s="7" customFormat="1" ht="16.5">
      <c r="I37" s="48"/>
      <c r="J37" s="48"/>
      <c r="K37" s="48"/>
      <c r="L37" s="33"/>
      <c r="M37" s="31"/>
      <c r="N37" s="32"/>
    </row>
    <row r="38" spans="9:14" s="7" customFormat="1" ht="16.5">
      <c r="I38" s="33"/>
      <c r="J38" s="33"/>
      <c r="K38" s="33"/>
      <c r="L38" s="33"/>
      <c r="M38" s="31"/>
      <c r="N38" s="32"/>
    </row>
    <row r="39" spans="9:14" s="7" customFormat="1" ht="16.5">
      <c r="I39" s="32"/>
      <c r="J39" s="32"/>
      <c r="K39" s="32"/>
      <c r="L39" s="33"/>
      <c r="M39" s="31"/>
      <c r="N39" s="32"/>
    </row>
    <row r="40" spans="9:14" s="7" customFormat="1" ht="16.5">
      <c r="I40" s="32"/>
      <c r="J40" s="32"/>
      <c r="K40" s="32"/>
      <c r="L40" s="33"/>
      <c r="M40" s="31"/>
      <c r="N40" s="32"/>
    </row>
    <row r="41" spans="9:14" s="7" customFormat="1" ht="16.5">
      <c r="I41" s="32"/>
      <c r="J41" s="32"/>
      <c r="K41" s="32"/>
      <c r="L41" s="33"/>
      <c r="M41" s="31"/>
      <c r="N41" s="32"/>
    </row>
    <row r="42" spans="9:14" s="7" customFormat="1" ht="16.5">
      <c r="I42" s="32"/>
      <c r="J42" s="32"/>
      <c r="K42" s="32"/>
      <c r="L42" s="33"/>
      <c r="M42" s="31"/>
      <c r="N42" s="32"/>
    </row>
    <row r="43" spans="2:14" s="7" customFormat="1" ht="17.25">
      <c r="B43" s="49"/>
      <c r="C43" s="49"/>
      <c r="D43" s="49"/>
      <c r="E43" s="49"/>
      <c r="F43" s="49"/>
      <c r="G43" s="49"/>
      <c r="H43" s="49"/>
      <c r="I43" s="50"/>
      <c r="J43" s="50"/>
      <c r="K43" s="50"/>
      <c r="L43" s="33"/>
      <c r="M43" s="31"/>
      <c r="N43" s="32"/>
    </row>
    <row r="44" spans="9:14" s="7" customFormat="1" ht="16.5">
      <c r="I44" s="33"/>
      <c r="J44" s="33"/>
      <c r="K44" s="33"/>
      <c r="L44" s="33"/>
      <c r="M44" s="31"/>
      <c r="N44" s="32"/>
    </row>
    <row r="45" spans="9:14" s="7" customFormat="1" ht="16.5">
      <c r="I45" s="33"/>
      <c r="J45" s="33"/>
      <c r="K45" s="33"/>
      <c r="L45" s="33"/>
      <c r="M45" s="31"/>
      <c r="N45" s="32"/>
    </row>
    <row r="46" spans="9:14" s="7" customFormat="1" ht="16.5">
      <c r="I46" s="30"/>
      <c r="J46" s="30"/>
      <c r="K46" s="30"/>
      <c r="L46" s="33"/>
      <c r="M46" s="31"/>
      <c r="N46" s="32"/>
    </row>
    <row r="47" spans="9:14" s="7" customFormat="1" ht="16.5">
      <c r="I47" s="32"/>
      <c r="J47" s="32"/>
      <c r="K47" s="32"/>
      <c r="L47" s="33"/>
      <c r="M47" s="31"/>
      <c r="N47" s="32"/>
    </row>
    <row r="48" spans="2:14" s="7" customFormat="1" ht="16.5">
      <c r="B48" s="51"/>
      <c r="C48" s="51"/>
      <c r="D48" s="51"/>
      <c r="E48" s="51"/>
      <c r="F48" s="51"/>
      <c r="G48" s="51"/>
      <c r="H48" s="51"/>
      <c r="I48" s="52"/>
      <c r="J48" s="52"/>
      <c r="K48" s="52"/>
      <c r="L48" s="33"/>
      <c r="M48" s="31"/>
      <c r="N48" s="32"/>
    </row>
    <row r="49" spans="2:14" s="7" customFormat="1" ht="16.5">
      <c r="B49" s="51"/>
      <c r="C49" s="51"/>
      <c r="D49" s="51"/>
      <c r="E49" s="51"/>
      <c r="F49" s="51"/>
      <c r="G49" s="51"/>
      <c r="H49" s="51"/>
      <c r="I49" s="50"/>
      <c r="J49" s="50"/>
      <c r="K49" s="50"/>
      <c r="L49" s="33"/>
      <c r="M49" s="31"/>
      <c r="N49" s="32"/>
    </row>
    <row r="50" spans="2:14" s="7" customFormat="1" ht="16.5">
      <c r="B50" s="51"/>
      <c r="C50" s="51"/>
      <c r="D50" s="51"/>
      <c r="E50" s="51"/>
      <c r="F50" s="51"/>
      <c r="G50" s="51"/>
      <c r="H50" s="51"/>
      <c r="I50" s="50"/>
      <c r="J50" s="50"/>
      <c r="K50" s="50"/>
      <c r="L50" s="33"/>
      <c r="M50" s="31"/>
      <c r="N50" s="32"/>
    </row>
    <row r="51" spans="2:14" s="7" customFormat="1" ht="16.5">
      <c r="B51" s="51"/>
      <c r="C51" s="51"/>
      <c r="D51" s="51"/>
      <c r="E51" s="51"/>
      <c r="F51" s="51"/>
      <c r="G51" s="51"/>
      <c r="H51" s="51"/>
      <c r="I51" s="53"/>
      <c r="J51" s="53"/>
      <c r="K51" s="53"/>
      <c r="L51" s="33"/>
      <c r="M51" s="31"/>
      <c r="N51" s="32"/>
    </row>
    <row r="52" spans="9:14" s="7" customFormat="1" ht="16.5">
      <c r="I52" s="32"/>
      <c r="J52" s="32"/>
      <c r="K52" s="32"/>
      <c r="L52" s="33"/>
      <c r="M52" s="31"/>
      <c r="N52" s="32"/>
    </row>
    <row r="53" spans="2:14" s="7" customFormat="1" ht="17.25">
      <c r="B53" s="41"/>
      <c r="C53" s="41"/>
      <c r="D53" s="41"/>
      <c r="E53" s="41"/>
      <c r="F53" s="41"/>
      <c r="G53" s="41"/>
      <c r="H53" s="41"/>
      <c r="I53" s="32"/>
      <c r="J53" s="32"/>
      <c r="K53" s="32"/>
      <c r="L53" s="33"/>
      <c r="M53" s="31"/>
      <c r="N53" s="32"/>
    </row>
    <row r="54" spans="9:14" s="7" customFormat="1" ht="16.5">
      <c r="I54" s="32"/>
      <c r="J54" s="32"/>
      <c r="K54" s="32"/>
      <c r="L54" s="33"/>
      <c r="M54" s="31"/>
      <c r="N54" s="32"/>
    </row>
    <row r="55" spans="9:14" s="7" customFormat="1" ht="16.5">
      <c r="I55" s="32"/>
      <c r="J55" s="32"/>
      <c r="K55" s="32"/>
      <c r="L55" s="33"/>
      <c r="M55" s="31"/>
      <c r="N55" s="32"/>
    </row>
    <row r="56" spans="9:14" s="7" customFormat="1" ht="16.5">
      <c r="I56" s="32"/>
      <c r="J56" s="32"/>
      <c r="K56" s="32"/>
      <c r="L56" s="33"/>
      <c r="M56" s="31"/>
      <c r="N56" s="32"/>
    </row>
    <row r="57" spans="9:14" s="7" customFormat="1" ht="16.5">
      <c r="I57" s="32"/>
      <c r="J57" s="32"/>
      <c r="K57" s="32"/>
      <c r="L57" s="33"/>
      <c r="M57" s="31"/>
      <c r="N57" s="32"/>
    </row>
    <row r="58" spans="9:14" s="7" customFormat="1" ht="16.5">
      <c r="I58" s="32"/>
      <c r="J58" s="32"/>
      <c r="K58" s="32"/>
      <c r="L58" s="33"/>
      <c r="M58" s="31"/>
      <c r="N58" s="32"/>
    </row>
    <row r="59" spans="9:14" s="7" customFormat="1" ht="16.5">
      <c r="I59" s="32"/>
      <c r="J59" s="32"/>
      <c r="K59" s="32"/>
      <c r="L59" s="33"/>
      <c r="M59" s="31"/>
      <c r="N59" s="32"/>
    </row>
    <row r="60" spans="9:14" s="7" customFormat="1" ht="16.5">
      <c r="I60" s="32"/>
      <c r="J60" s="32"/>
      <c r="K60" s="32"/>
      <c r="L60" s="33"/>
      <c r="M60" s="31"/>
      <c r="N60" s="32"/>
    </row>
    <row r="61" spans="9:14" s="7" customFormat="1" ht="16.5">
      <c r="I61" s="32"/>
      <c r="J61" s="32"/>
      <c r="K61" s="32"/>
      <c r="L61" s="33"/>
      <c r="M61" s="31"/>
      <c r="N61" s="32"/>
    </row>
    <row r="62" spans="9:14" s="7" customFormat="1" ht="16.5">
      <c r="I62" s="32"/>
      <c r="J62" s="32"/>
      <c r="K62" s="32"/>
      <c r="L62" s="33"/>
      <c r="M62" s="31"/>
      <c r="N62" s="32"/>
    </row>
    <row r="63" spans="9:14" s="7" customFormat="1" ht="16.5">
      <c r="I63" s="32"/>
      <c r="J63" s="32"/>
      <c r="K63" s="32"/>
      <c r="L63" s="33"/>
      <c r="M63" s="31"/>
      <c r="N63" s="32"/>
    </row>
    <row r="64" spans="9:14" s="7" customFormat="1" ht="16.5">
      <c r="I64" s="32"/>
      <c r="J64" s="32"/>
      <c r="K64" s="32"/>
      <c r="L64" s="33"/>
      <c r="M64" s="31"/>
      <c r="N64" s="32"/>
    </row>
    <row r="65" spans="9:14" s="7" customFormat="1" ht="16.5">
      <c r="I65" s="32"/>
      <c r="J65" s="32"/>
      <c r="K65" s="32"/>
      <c r="L65" s="33"/>
      <c r="M65" s="31"/>
      <c r="N65" s="32"/>
    </row>
    <row r="66" ht="16.5">
      <c r="N66" s="21"/>
    </row>
  </sheetData>
  <sheetProtection/>
  <mergeCells count="9">
    <mergeCell ref="E3:E4"/>
    <mergeCell ref="F3:H3"/>
    <mergeCell ref="I3:I4"/>
    <mergeCell ref="T4:V4"/>
    <mergeCell ref="X4:Z4"/>
    <mergeCell ref="P3:P4"/>
    <mergeCell ref="J3:J4"/>
    <mergeCell ref="N3:N4"/>
    <mergeCell ref="O3:O4"/>
  </mergeCells>
  <printOptions/>
  <pageMargins left="0.75" right="0.75" top="1" bottom="1" header="0.5" footer="0.5"/>
  <pageSetup fitToHeight="1" fitToWidth="1" horizontalDpi="600" verticalDpi="600" orientation="landscape" paperSize="17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H43"/>
  <sheetViews>
    <sheetView zoomScalePageLayoutView="0" workbookViewId="0" topLeftCell="A22">
      <selection activeCell="J10" sqref="J10"/>
    </sheetView>
  </sheetViews>
  <sheetFormatPr defaultColWidth="9.140625" defaultRowHeight="12.75"/>
  <cols>
    <col min="1" max="1" width="30.7109375" style="54" customWidth="1"/>
    <col min="2" max="2" width="14.421875" style="54" customWidth="1"/>
    <col min="3" max="7" width="13.7109375" style="54" customWidth="1"/>
    <col min="8" max="16384" width="9.140625" style="54" customWidth="1"/>
  </cols>
  <sheetData>
    <row r="1" spans="1:8" ht="14.25" thickBot="1">
      <c r="A1" s="108"/>
      <c r="B1" s="108"/>
      <c r="C1" s="108"/>
      <c r="D1" s="108"/>
      <c r="E1" s="108"/>
      <c r="F1" s="108"/>
      <c r="G1" s="108"/>
      <c r="H1" s="108"/>
    </row>
    <row r="2" spans="1:8" ht="21" customHeight="1" thickBot="1">
      <c r="A2" s="544" t="s">
        <v>111</v>
      </c>
      <c r="B2" s="545"/>
      <c r="C2" s="545"/>
      <c r="D2" s="545"/>
      <c r="E2" s="545"/>
      <c r="F2" s="545"/>
      <c r="G2" s="546"/>
      <c r="H2" s="108"/>
    </row>
    <row r="3" spans="1:8" ht="14.25" customHeight="1">
      <c r="A3" s="71"/>
      <c r="B3" s="72"/>
      <c r="C3" s="552" t="s">
        <v>36</v>
      </c>
      <c r="D3" s="550" t="s">
        <v>37</v>
      </c>
      <c r="E3" s="550" t="s">
        <v>38</v>
      </c>
      <c r="F3" s="554" t="s">
        <v>39</v>
      </c>
      <c r="G3" s="556" t="s">
        <v>1</v>
      </c>
      <c r="H3" s="108"/>
    </row>
    <row r="4" spans="1:8" ht="18" customHeight="1" thickBot="1">
      <c r="A4" s="97"/>
      <c r="B4" s="635" t="s">
        <v>33</v>
      </c>
      <c r="C4" s="553"/>
      <c r="D4" s="551"/>
      <c r="E4" s="551"/>
      <c r="F4" s="555"/>
      <c r="G4" s="557"/>
      <c r="H4" s="108"/>
    </row>
    <row r="5" spans="1:8" ht="19.5" customHeight="1" thickBot="1">
      <c r="A5" s="97" t="s">
        <v>58</v>
      </c>
      <c r="B5" s="98" t="s">
        <v>34</v>
      </c>
      <c r="C5" s="65">
        <v>407</v>
      </c>
      <c r="D5" s="66">
        <v>699</v>
      </c>
      <c r="E5" s="66">
        <v>385</v>
      </c>
      <c r="F5" s="67">
        <v>541</v>
      </c>
      <c r="G5" s="85">
        <f aca="true" t="shared" si="0" ref="G5:G10">SUM(C5:F5)</f>
        <v>2032</v>
      </c>
      <c r="H5" s="108"/>
    </row>
    <row r="6" spans="1:8" ht="19.5" customHeight="1" thickBot="1">
      <c r="A6" s="97" t="s">
        <v>59</v>
      </c>
      <c r="B6" s="99" t="s">
        <v>34</v>
      </c>
      <c r="C6" s="56">
        <v>231</v>
      </c>
      <c r="D6" s="57">
        <v>546</v>
      </c>
      <c r="E6" s="57">
        <v>231</v>
      </c>
      <c r="F6" s="58">
        <v>422</v>
      </c>
      <c r="G6" s="86">
        <f t="shared" si="0"/>
        <v>1430</v>
      </c>
      <c r="H6" s="108"/>
    </row>
    <row r="7" spans="1:8" ht="19.5" customHeight="1" thickBot="1">
      <c r="A7" s="97" t="s">
        <v>60</v>
      </c>
      <c r="B7" s="100" t="s">
        <v>34</v>
      </c>
      <c r="C7" s="68">
        <v>214</v>
      </c>
      <c r="D7" s="69">
        <v>372</v>
      </c>
      <c r="E7" s="69">
        <v>212</v>
      </c>
      <c r="F7" s="70">
        <v>287</v>
      </c>
      <c r="G7" s="87">
        <f t="shared" si="0"/>
        <v>1085</v>
      </c>
      <c r="H7" s="108"/>
    </row>
    <row r="8" spans="1:8" ht="24" customHeight="1" thickBot="1">
      <c r="A8" s="55" t="s">
        <v>30</v>
      </c>
      <c r="B8" s="101" t="s">
        <v>57</v>
      </c>
      <c r="C8" s="59">
        <v>21.38</v>
      </c>
      <c r="D8" s="60">
        <v>3.5</v>
      </c>
      <c r="E8" s="60">
        <v>3.81</v>
      </c>
      <c r="F8" s="61">
        <v>2.7</v>
      </c>
      <c r="G8" s="88">
        <f t="shared" si="0"/>
        <v>31.389999999999997</v>
      </c>
      <c r="H8" s="108"/>
    </row>
    <row r="9" spans="1:8" ht="24" customHeight="1" thickBot="1">
      <c r="A9" s="55" t="s">
        <v>31</v>
      </c>
      <c r="B9" s="101" t="s">
        <v>35</v>
      </c>
      <c r="C9" s="62">
        <v>7602</v>
      </c>
      <c r="D9" s="63">
        <v>8481</v>
      </c>
      <c r="E9" s="63">
        <v>9547</v>
      </c>
      <c r="F9" s="64">
        <v>6556</v>
      </c>
      <c r="G9" s="89">
        <f t="shared" si="0"/>
        <v>32186</v>
      </c>
      <c r="H9" s="108"/>
    </row>
    <row r="10" spans="1:8" ht="24" customHeight="1" thickBot="1">
      <c r="A10" s="55" t="s">
        <v>32</v>
      </c>
      <c r="B10" s="101" t="s">
        <v>57</v>
      </c>
      <c r="C10" s="59">
        <v>12.22</v>
      </c>
      <c r="D10" s="60">
        <v>4.59</v>
      </c>
      <c r="E10" s="60">
        <v>6.16</v>
      </c>
      <c r="F10" s="61">
        <v>3.55</v>
      </c>
      <c r="G10" s="88">
        <f t="shared" si="0"/>
        <v>26.520000000000003</v>
      </c>
      <c r="H10" s="108"/>
    </row>
    <row r="11" spans="1:8" ht="15" customHeight="1">
      <c r="A11" s="180"/>
      <c r="B11" s="180"/>
      <c r="C11" s="181"/>
      <c r="D11" s="181"/>
      <c r="E11" s="181"/>
      <c r="F11" s="181"/>
      <c r="G11" s="181"/>
      <c r="H11" s="108"/>
    </row>
    <row r="12" spans="1:8" ht="15" customHeight="1" thickBot="1">
      <c r="A12" s="108"/>
      <c r="B12" s="108"/>
      <c r="C12" s="108"/>
      <c r="D12" s="108"/>
      <c r="E12" s="108"/>
      <c r="F12" s="108"/>
      <c r="G12" s="108"/>
      <c r="H12" s="108"/>
    </row>
    <row r="13" spans="1:8" ht="20.25" customHeight="1" thickBot="1">
      <c r="A13" s="547" t="s">
        <v>240</v>
      </c>
      <c r="B13" s="548"/>
      <c r="C13" s="548"/>
      <c r="D13" s="548"/>
      <c r="E13" s="548"/>
      <c r="F13" s="548"/>
      <c r="G13" s="549"/>
      <c r="H13" s="108"/>
    </row>
    <row r="14" spans="1:8" ht="16.5" customHeight="1">
      <c r="A14" s="71"/>
      <c r="B14" s="102"/>
      <c r="C14" s="536" t="s">
        <v>36</v>
      </c>
      <c r="D14" s="538" t="s">
        <v>37</v>
      </c>
      <c r="E14" s="538" t="s">
        <v>38</v>
      </c>
      <c r="F14" s="540" t="s">
        <v>39</v>
      </c>
      <c r="G14" s="542" t="s">
        <v>1</v>
      </c>
      <c r="H14" s="108"/>
    </row>
    <row r="15" spans="1:8" ht="20.25" customHeight="1" thickBot="1">
      <c r="A15" s="97"/>
      <c r="B15" s="103" t="s">
        <v>33</v>
      </c>
      <c r="C15" s="537"/>
      <c r="D15" s="539"/>
      <c r="E15" s="539"/>
      <c r="F15" s="541"/>
      <c r="G15" s="543"/>
      <c r="H15" s="108"/>
    </row>
    <row r="16" spans="1:8" ht="19.5" customHeight="1" thickBot="1">
      <c r="A16" s="97" t="s">
        <v>58</v>
      </c>
      <c r="B16" s="98" t="s">
        <v>34</v>
      </c>
      <c r="C16" s="65">
        <f>'Road System Capital Costs'!O40</f>
        <v>473.45161574666344</v>
      </c>
      <c r="D16" s="66">
        <f>+'Water System Capital Costs'!P34</f>
        <v>2491.7407395471855</v>
      </c>
      <c r="E16" s="66">
        <f>+'StormSewer System Capital Costs'!N36</f>
        <v>438.6738417717913</v>
      </c>
      <c r="F16" s="67">
        <f>+'Sewage System Capital Costs'!N22</f>
        <v>3128.023339806283</v>
      </c>
      <c r="G16" s="85">
        <f aca="true" t="shared" si="1" ref="G16:G21">SUM(C16:F16)</f>
        <v>6531.889536871922</v>
      </c>
      <c r="H16" s="108"/>
    </row>
    <row r="17" spans="1:8" ht="19.5" customHeight="1" thickBot="1">
      <c r="A17" s="97" t="s">
        <v>59</v>
      </c>
      <c r="B17" s="99" t="s">
        <v>34</v>
      </c>
      <c r="C17" s="56">
        <f>'Road System Capital Costs'!O41</f>
        <v>268.2908270951618</v>
      </c>
      <c r="D17" s="57">
        <f>+'Water System Capital Costs'!P35</f>
        <v>1893.722962055861</v>
      </c>
      <c r="E17" s="57">
        <f>+'StormSewer System Capital Costs'!N37</f>
        <v>263.20430506307474</v>
      </c>
      <c r="F17" s="58">
        <f>+'Sewage System Capital Costs'!N23</f>
        <v>2377.297738252775</v>
      </c>
      <c r="G17" s="86">
        <f t="shared" si="1"/>
        <v>4802.515832466872</v>
      </c>
      <c r="H17" s="108"/>
    </row>
    <row r="18" spans="1:8" ht="19.5" customHeight="1" thickBot="1">
      <c r="A18" s="97" t="s">
        <v>60</v>
      </c>
      <c r="B18" s="100" t="s">
        <v>34</v>
      </c>
      <c r="C18" s="68">
        <f>'Road System Capital Costs'!O42</f>
        <v>248.5620982669983</v>
      </c>
      <c r="D18" s="69">
        <f>+'Water System Capital Costs'!P36</f>
        <v>1320.6225919600083</v>
      </c>
      <c r="E18" s="69">
        <f>+'StormSewer System Capital Costs'!N38</f>
        <v>228.11039772133148</v>
      </c>
      <c r="F18" s="70">
        <f>+'Sewage System Capital Costs'!N24</f>
        <v>1657.8523700973299</v>
      </c>
      <c r="G18" s="87">
        <f t="shared" si="1"/>
        <v>3455.147458045668</v>
      </c>
      <c r="H18" s="108"/>
    </row>
    <row r="19" spans="1:8" ht="24" customHeight="1" thickBot="1">
      <c r="A19" s="55" t="s">
        <v>30</v>
      </c>
      <c r="B19" s="101" t="s">
        <v>57</v>
      </c>
      <c r="C19" s="59">
        <f>'Road System Capital Costs'!O43</f>
        <v>24.85620982669983</v>
      </c>
      <c r="D19" s="60">
        <f>+'Water System Capital Costs'!P37</f>
        <v>5.980177774913245</v>
      </c>
      <c r="E19" s="60">
        <f>+'StormSewer System Capital Costs'!N39</f>
        <v>3.2461864291112557</v>
      </c>
      <c r="F19" s="61">
        <f>+'Sewage System Capital Costs'!N25</f>
        <v>10.322477021360733</v>
      </c>
      <c r="G19" s="88">
        <f t="shared" si="1"/>
        <v>44.405051052085064</v>
      </c>
      <c r="H19" s="108"/>
    </row>
    <row r="20" spans="1:8" ht="24" customHeight="1" thickBot="1">
      <c r="A20" s="55" t="s">
        <v>31</v>
      </c>
      <c r="B20" s="101" t="s">
        <v>35</v>
      </c>
      <c r="C20" s="62">
        <f>'Road System Capital Costs'!O44</f>
        <v>8837.779275658242</v>
      </c>
      <c r="D20" s="63">
        <f>+'Water System Capital Costs'!P38</f>
        <v>30199.897763311885</v>
      </c>
      <c r="E20" s="63">
        <f>+'StormSewer System Capital Costs'!N40</f>
        <v>10835.243891763244</v>
      </c>
      <c r="F20" s="64">
        <f>+'Sewage System Capital Costs'!N26</f>
        <v>52144.14907457074</v>
      </c>
      <c r="G20" s="89">
        <f t="shared" si="1"/>
        <v>102017.07000530412</v>
      </c>
      <c r="H20" s="108"/>
    </row>
    <row r="21" spans="1:8" ht="24" customHeight="1" thickBot="1">
      <c r="A21" s="55" t="s">
        <v>32</v>
      </c>
      <c r="B21" s="101" t="s">
        <v>57</v>
      </c>
      <c r="C21" s="59">
        <f>'Road System Capital Costs'!O45</f>
        <v>14.203548472399902</v>
      </c>
      <c r="D21" s="60">
        <f>+'Water System Capital Costs'!P39</f>
        <v>7.475222218641557</v>
      </c>
      <c r="E21" s="60">
        <f>+'StormSewer System Capital Costs'!N41</f>
        <v>5.132483948729958</v>
      </c>
      <c r="F21" s="61">
        <f>+'Sewage System Capital Costs'!N27</f>
        <v>10.322477021360733</v>
      </c>
      <c r="G21" s="88">
        <f t="shared" si="1"/>
        <v>37.133731661132146</v>
      </c>
      <c r="H21" s="108"/>
    </row>
    <row r="22" spans="1:8" ht="15" customHeight="1">
      <c r="A22" s="108"/>
      <c r="B22" s="108"/>
      <c r="C22" s="108"/>
      <c r="D22" s="108"/>
      <c r="E22" s="108"/>
      <c r="F22" s="108"/>
      <c r="G22" s="108"/>
      <c r="H22" s="108"/>
    </row>
    <row r="23" spans="1:8" ht="15" customHeight="1" thickBot="1">
      <c r="A23" s="108"/>
      <c r="B23" s="108"/>
      <c r="C23" s="108"/>
      <c r="D23" s="108"/>
      <c r="E23" s="108"/>
      <c r="F23" s="108"/>
      <c r="G23" s="108"/>
      <c r="H23" s="108"/>
    </row>
    <row r="24" spans="1:8" ht="21" customHeight="1" thickBot="1">
      <c r="A24" s="544" t="s">
        <v>241</v>
      </c>
      <c r="B24" s="545"/>
      <c r="C24" s="545"/>
      <c r="D24" s="545"/>
      <c r="E24" s="545"/>
      <c r="F24" s="545"/>
      <c r="G24" s="546"/>
      <c r="H24" s="108"/>
    </row>
    <row r="25" spans="1:8" ht="13.5">
      <c r="A25" s="71"/>
      <c r="B25" s="102"/>
      <c r="C25" s="536" t="s">
        <v>36</v>
      </c>
      <c r="D25" s="538" t="s">
        <v>37</v>
      </c>
      <c r="E25" s="538" t="s">
        <v>38</v>
      </c>
      <c r="F25" s="540" t="s">
        <v>39</v>
      </c>
      <c r="G25" s="542" t="s">
        <v>1</v>
      </c>
      <c r="H25" s="108"/>
    </row>
    <row r="26" spans="1:8" ht="15" thickBot="1">
      <c r="A26" s="97"/>
      <c r="B26" s="103" t="s">
        <v>33</v>
      </c>
      <c r="C26" s="537"/>
      <c r="D26" s="539"/>
      <c r="E26" s="539"/>
      <c r="F26" s="541"/>
      <c r="G26" s="543"/>
      <c r="H26" s="108"/>
    </row>
    <row r="27" spans="1:8" ht="19.5" customHeight="1" thickBot="1">
      <c r="A27" s="97" t="s">
        <v>58</v>
      </c>
      <c r="B27" s="98" t="s">
        <v>34</v>
      </c>
      <c r="C27" s="65">
        <f>C16-C5</f>
        <v>66.45161574666344</v>
      </c>
      <c r="D27" s="66">
        <f>D16-D5</f>
        <v>1792.7407395471855</v>
      </c>
      <c r="E27" s="66">
        <f>E16-E5</f>
        <v>53.673841771791274</v>
      </c>
      <c r="F27" s="67">
        <f>F16-F5</f>
        <v>2587.023339806283</v>
      </c>
      <c r="G27" s="85">
        <f aca="true" t="shared" si="2" ref="G27:G32">SUM(C27:F27)</f>
        <v>4499.889536871923</v>
      </c>
      <c r="H27" s="108"/>
    </row>
    <row r="28" spans="1:8" ht="19.5" customHeight="1" thickBot="1">
      <c r="A28" s="97" t="s">
        <v>59</v>
      </c>
      <c r="B28" s="99" t="s">
        <v>34</v>
      </c>
      <c r="C28" s="56">
        <f aca="true" t="shared" si="3" ref="C28:F32">C17-C6</f>
        <v>37.290827095161774</v>
      </c>
      <c r="D28" s="57">
        <f t="shared" si="3"/>
        <v>1347.722962055861</v>
      </c>
      <c r="E28" s="57">
        <f t="shared" si="3"/>
        <v>32.20430506307474</v>
      </c>
      <c r="F28" s="58">
        <f t="shared" si="3"/>
        <v>1955.2977382527752</v>
      </c>
      <c r="G28" s="86">
        <f t="shared" si="2"/>
        <v>3372.515832466873</v>
      </c>
      <c r="H28" s="108"/>
    </row>
    <row r="29" spans="1:8" ht="19.5" customHeight="1" thickBot="1">
      <c r="A29" s="97" t="s">
        <v>60</v>
      </c>
      <c r="B29" s="100" t="s">
        <v>34</v>
      </c>
      <c r="C29" s="68">
        <f t="shared" si="3"/>
        <v>34.562098266998305</v>
      </c>
      <c r="D29" s="69">
        <f t="shared" si="3"/>
        <v>948.6225919600083</v>
      </c>
      <c r="E29" s="69">
        <f t="shared" si="3"/>
        <v>16.11039772133148</v>
      </c>
      <c r="F29" s="70">
        <f t="shared" si="3"/>
        <v>1370.8523700973299</v>
      </c>
      <c r="G29" s="87">
        <f t="shared" si="2"/>
        <v>2370.147458045668</v>
      </c>
      <c r="H29" s="108"/>
    </row>
    <row r="30" spans="1:8" ht="24" thickBot="1">
      <c r="A30" s="55" t="s">
        <v>30</v>
      </c>
      <c r="B30" s="101" t="s">
        <v>57</v>
      </c>
      <c r="C30" s="59">
        <f t="shared" si="3"/>
        <v>3.4762098266998294</v>
      </c>
      <c r="D30" s="60">
        <f t="shared" si="3"/>
        <v>2.480177774913245</v>
      </c>
      <c r="E30" s="60">
        <f t="shared" si="3"/>
        <v>-0.5638135708887444</v>
      </c>
      <c r="F30" s="61">
        <f t="shared" si="3"/>
        <v>7.622477021360733</v>
      </c>
      <c r="G30" s="88">
        <f t="shared" si="2"/>
        <v>13.015051052085063</v>
      </c>
      <c r="H30" s="108"/>
    </row>
    <row r="31" spans="1:8" ht="23.25" thickBot="1">
      <c r="A31" s="55" t="s">
        <v>31</v>
      </c>
      <c r="B31" s="101" t="s">
        <v>35</v>
      </c>
      <c r="C31" s="62">
        <f t="shared" si="3"/>
        <v>1235.779275658242</v>
      </c>
      <c r="D31" s="63">
        <f t="shared" si="3"/>
        <v>21718.897763311885</v>
      </c>
      <c r="E31" s="63">
        <f t="shared" si="3"/>
        <v>1288.2438917632444</v>
      </c>
      <c r="F31" s="64">
        <f t="shared" si="3"/>
        <v>45588.14907457074</v>
      </c>
      <c r="G31" s="89">
        <f t="shared" si="2"/>
        <v>69831.07000530412</v>
      </c>
      <c r="H31" s="108"/>
    </row>
    <row r="32" spans="1:8" ht="24" thickBot="1">
      <c r="A32" s="55" t="s">
        <v>32</v>
      </c>
      <c r="B32" s="101" t="s">
        <v>57</v>
      </c>
      <c r="C32" s="59">
        <f t="shared" si="3"/>
        <v>1.9835484723999013</v>
      </c>
      <c r="D32" s="60">
        <f t="shared" si="3"/>
        <v>2.885222218641557</v>
      </c>
      <c r="E32" s="60">
        <f t="shared" si="3"/>
        <v>-1.0275160512700419</v>
      </c>
      <c r="F32" s="61">
        <f t="shared" si="3"/>
        <v>6.772477021360733</v>
      </c>
      <c r="G32" s="88">
        <f t="shared" si="2"/>
        <v>10.61373166113215</v>
      </c>
      <c r="H32" s="108"/>
    </row>
    <row r="33" spans="1:8" ht="13.5">
      <c r="A33" s="108"/>
      <c r="B33" s="108"/>
      <c r="C33" s="108"/>
      <c r="D33" s="108"/>
      <c r="E33" s="108"/>
      <c r="F33" s="108"/>
      <c r="G33" s="108"/>
      <c r="H33" s="108"/>
    </row>
    <row r="34" ht="14.25" thickBot="1"/>
    <row r="35" spans="1:7" ht="16.5" thickBot="1">
      <c r="A35" s="544" t="s">
        <v>242</v>
      </c>
      <c r="B35" s="545"/>
      <c r="C35" s="545"/>
      <c r="D35" s="545"/>
      <c r="E35" s="545"/>
      <c r="F35" s="545"/>
      <c r="G35" s="546"/>
    </row>
    <row r="36" spans="1:7" ht="13.5">
      <c r="A36" s="71"/>
      <c r="B36" s="102"/>
      <c r="C36" s="536" t="s">
        <v>36</v>
      </c>
      <c r="D36" s="538" t="s">
        <v>37</v>
      </c>
      <c r="E36" s="538" t="s">
        <v>38</v>
      </c>
      <c r="F36" s="540" t="s">
        <v>39</v>
      </c>
      <c r="G36" s="542" t="s">
        <v>1</v>
      </c>
    </row>
    <row r="37" spans="1:7" ht="15" thickBot="1">
      <c r="A37" s="97"/>
      <c r="B37" s="103" t="s">
        <v>33</v>
      </c>
      <c r="C37" s="537"/>
      <c r="D37" s="539"/>
      <c r="E37" s="539"/>
      <c r="F37" s="541"/>
      <c r="G37" s="543"/>
    </row>
    <row r="38" spans="1:7" ht="19.5" customHeight="1" thickBot="1">
      <c r="A38" s="97" t="s">
        <v>58</v>
      </c>
      <c r="B38" s="98" t="s">
        <v>34</v>
      </c>
      <c r="C38" s="186">
        <f>C27/C5</f>
        <v>0.16327178316133523</v>
      </c>
      <c r="D38" s="186">
        <f>D27/D5</f>
        <v>2.564722088050337</v>
      </c>
      <c r="E38" s="186">
        <f>E27/E5</f>
        <v>0.13941257603062668</v>
      </c>
      <c r="F38" s="186">
        <f>F27/F5</f>
        <v>4.781928539383148</v>
      </c>
      <c r="G38" s="632">
        <f>G27/G5</f>
        <v>2.2145125673582298</v>
      </c>
    </row>
    <row r="39" spans="1:7" ht="19.5" customHeight="1" thickBot="1">
      <c r="A39" s="97" t="s">
        <v>59</v>
      </c>
      <c r="B39" s="99" t="s">
        <v>34</v>
      </c>
      <c r="C39" s="186">
        <f aca="true" t="shared" si="4" ref="C39:F43">C28/C6</f>
        <v>0.16143215192710725</v>
      </c>
      <c r="D39" s="186">
        <f t="shared" si="4"/>
        <v>2.468357073362383</v>
      </c>
      <c r="E39" s="186">
        <f t="shared" si="4"/>
        <v>0.1394125760306266</v>
      </c>
      <c r="F39" s="186">
        <f t="shared" si="4"/>
        <v>4.633406962684301</v>
      </c>
      <c r="G39" s="632">
        <f>G28/G6</f>
        <v>2.358402680046764</v>
      </c>
    </row>
    <row r="40" spans="1:7" ht="19.5" customHeight="1" thickBot="1">
      <c r="A40" s="97" t="s">
        <v>60</v>
      </c>
      <c r="B40" s="100" t="s">
        <v>34</v>
      </c>
      <c r="C40" s="186">
        <f t="shared" si="4"/>
        <v>0.16150513208877712</v>
      </c>
      <c r="D40" s="186">
        <f t="shared" si="4"/>
        <v>2.550060731075291</v>
      </c>
      <c r="E40" s="186">
        <f t="shared" si="4"/>
        <v>0.07599244208175227</v>
      </c>
      <c r="F40" s="186">
        <f t="shared" si="4"/>
        <v>4.776489094415783</v>
      </c>
      <c r="G40" s="632">
        <f>G29/G7</f>
        <v>2.1844677032678965</v>
      </c>
    </row>
    <row r="41" spans="1:7" ht="24" customHeight="1" thickBot="1">
      <c r="A41" s="55" t="s">
        <v>30</v>
      </c>
      <c r="B41" s="101" t="s">
        <v>57</v>
      </c>
      <c r="C41" s="186">
        <f t="shared" si="4"/>
        <v>0.16259166635639988</v>
      </c>
      <c r="D41" s="186">
        <f t="shared" si="4"/>
        <v>0.7086222214037843</v>
      </c>
      <c r="E41" s="186">
        <f t="shared" si="4"/>
        <v>-0.14798256453772818</v>
      </c>
      <c r="F41" s="186">
        <f t="shared" si="4"/>
        <v>2.823139637541012</v>
      </c>
      <c r="G41" s="632">
        <f>G30/G8</f>
        <v>0.4146241176197854</v>
      </c>
    </row>
    <row r="42" spans="1:7" ht="24" customHeight="1" thickBot="1">
      <c r="A42" s="55" t="s">
        <v>31</v>
      </c>
      <c r="B42" s="101" t="s">
        <v>35</v>
      </c>
      <c r="C42" s="186">
        <f t="shared" si="4"/>
        <v>0.16255975738729836</v>
      </c>
      <c r="D42" s="186">
        <f t="shared" si="4"/>
        <v>2.560888782373763</v>
      </c>
      <c r="E42" s="186">
        <f t="shared" si="4"/>
        <v>0.134937036950167</v>
      </c>
      <c r="F42" s="186">
        <f t="shared" si="4"/>
        <v>6.953653001002248</v>
      </c>
      <c r="G42" s="632">
        <f>G31/G9</f>
        <v>2.169610079081095</v>
      </c>
    </row>
    <row r="43" spans="1:7" ht="24" customHeight="1" thickBot="1">
      <c r="A43" s="55" t="s">
        <v>32</v>
      </c>
      <c r="B43" s="101" t="s">
        <v>57</v>
      </c>
      <c r="C43" s="633">
        <f t="shared" si="4"/>
        <v>0.1623198422585844</v>
      </c>
      <c r="D43" s="633">
        <f t="shared" si="4"/>
        <v>0.6285887186582914</v>
      </c>
      <c r="E43" s="633">
        <f t="shared" si="4"/>
        <v>-0.1668045537776042</v>
      </c>
      <c r="F43" s="633">
        <f t="shared" si="4"/>
        <v>1.907740006017108</v>
      </c>
      <c r="G43" s="634">
        <f>G32/G10</f>
        <v>0.40021612598537515</v>
      </c>
    </row>
  </sheetData>
  <sheetProtection/>
  <mergeCells count="24">
    <mergeCell ref="G14:G15"/>
    <mergeCell ref="D14:D15"/>
    <mergeCell ref="F3:F4"/>
    <mergeCell ref="G3:G4"/>
    <mergeCell ref="A35:G35"/>
    <mergeCell ref="A2:G2"/>
    <mergeCell ref="A13:G13"/>
    <mergeCell ref="D3:D4"/>
    <mergeCell ref="C3:C4"/>
    <mergeCell ref="E3:E4"/>
    <mergeCell ref="A24:G24"/>
    <mergeCell ref="C14:C15"/>
    <mergeCell ref="E14:E15"/>
    <mergeCell ref="F14:F15"/>
    <mergeCell ref="C36:C37"/>
    <mergeCell ref="D36:D37"/>
    <mergeCell ref="E36:E37"/>
    <mergeCell ref="F36:F37"/>
    <mergeCell ref="G36:G37"/>
    <mergeCell ref="C25:C26"/>
    <mergeCell ref="D25:D26"/>
    <mergeCell ref="E25:E26"/>
    <mergeCell ref="F25:F26"/>
    <mergeCell ref="G25:G26"/>
  </mergeCells>
  <printOptions horizontalCentered="1"/>
  <pageMargins left="0.75" right="0.75" top="1" bottom="1" header="0.5" footer="0.5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A1:N24"/>
  <sheetViews>
    <sheetView view="pageBreakPreview" zoomScale="60" zoomScalePageLayoutView="0" workbookViewId="0" topLeftCell="A1">
      <selection activeCell="F28" sqref="F28"/>
    </sheetView>
  </sheetViews>
  <sheetFormatPr defaultColWidth="9.140625" defaultRowHeight="12.75"/>
  <cols>
    <col min="1" max="1" width="1.7109375" style="0" customWidth="1"/>
    <col min="2" max="2" width="13.7109375" style="0" customWidth="1"/>
    <col min="3" max="4" width="9.7109375" style="0" customWidth="1"/>
    <col min="5" max="5" width="8.7109375" style="0" customWidth="1"/>
    <col min="6" max="6" width="11.7109375" style="0" customWidth="1"/>
    <col min="7" max="9" width="10.7109375" style="0" customWidth="1"/>
    <col min="10" max="10" width="12.7109375" style="0" customWidth="1"/>
    <col min="11" max="11" width="12.8515625" style="0" customWidth="1"/>
    <col min="12" max="12" width="11.00390625" style="0" customWidth="1"/>
    <col min="13" max="13" width="8.7109375" style="0" customWidth="1"/>
  </cols>
  <sheetData>
    <row r="1" spans="1:14" ht="13.5" thickBot="1">
      <c r="A1" s="164"/>
      <c r="B1" s="496" t="s">
        <v>236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5"/>
      <c r="N1" s="165"/>
    </row>
    <row r="2" spans="1:14" ht="18" customHeight="1" thickBot="1">
      <c r="A2" s="164"/>
      <c r="B2" s="164"/>
      <c r="C2" s="164"/>
      <c r="D2" s="164"/>
      <c r="E2" s="164"/>
      <c r="F2" s="576" t="s">
        <v>93</v>
      </c>
      <c r="G2" s="577"/>
      <c r="H2" s="577"/>
      <c r="I2" s="578"/>
      <c r="J2" s="574" t="s">
        <v>94</v>
      </c>
      <c r="K2" s="164"/>
      <c r="L2" s="164"/>
      <c r="M2" s="165"/>
      <c r="N2" s="165"/>
    </row>
    <row r="3" spans="1:14" ht="39" customHeight="1" thickBot="1">
      <c r="A3" s="164"/>
      <c r="B3" s="119" t="s">
        <v>29</v>
      </c>
      <c r="C3" s="80"/>
      <c r="D3" s="579" t="s">
        <v>117</v>
      </c>
      <c r="E3" s="580"/>
      <c r="F3" s="81" t="s">
        <v>36</v>
      </c>
      <c r="G3" s="82" t="s">
        <v>50</v>
      </c>
      <c r="H3" s="82" t="s">
        <v>38</v>
      </c>
      <c r="I3" s="83" t="s">
        <v>39</v>
      </c>
      <c r="J3" s="575"/>
      <c r="K3" s="164"/>
      <c r="L3" s="164"/>
      <c r="M3" s="165"/>
      <c r="N3" s="165"/>
    </row>
    <row r="4" spans="1:14" ht="19.5" customHeight="1">
      <c r="A4" s="164"/>
      <c r="B4" s="166" t="s">
        <v>100</v>
      </c>
      <c r="C4" s="84"/>
      <c r="D4" s="116">
        <v>4651</v>
      </c>
      <c r="E4" s="120" t="s">
        <v>79</v>
      </c>
      <c r="F4" s="132">
        <v>4651</v>
      </c>
      <c r="G4" s="136">
        <f aca="true" t="shared" si="0" ref="F4:I9">$D4*G16</f>
        <v>4651</v>
      </c>
      <c r="H4" s="133">
        <f t="shared" si="0"/>
        <v>4651</v>
      </c>
      <c r="I4" s="134">
        <f t="shared" si="0"/>
        <v>4651</v>
      </c>
      <c r="J4" s="126">
        <f aca="true" t="shared" si="1" ref="J4:J9">SUM(F4:I4)</f>
        <v>18604</v>
      </c>
      <c r="K4" s="164"/>
      <c r="L4" s="164"/>
      <c r="M4" s="165"/>
      <c r="N4" s="165"/>
    </row>
    <row r="5" spans="1:14" ht="19.5" customHeight="1">
      <c r="A5" s="164"/>
      <c r="B5" s="167" t="s">
        <v>101</v>
      </c>
      <c r="C5" s="78"/>
      <c r="D5" s="117">
        <v>2326</v>
      </c>
      <c r="E5" s="121" t="s">
        <v>79</v>
      </c>
      <c r="F5" s="135">
        <f t="shared" si="0"/>
        <v>1318.07442</v>
      </c>
      <c r="G5" s="136">
        <f t="shared" si="0"/>
        <v>1767.76</v>
      </c>
      <c r="H5" s="136">
        <f t="shared" si="0"/>
        <v>1395.6</v>
      </c>
      <c r="I5" s="137">
        <f t="shared" si="0"/>
        <v>1767.76</v>
      </c>
      <c r="J5" s="127">
        <f t="shared" si="1"/>
        <v>6249.19442</v>
      </c>
      <c r="K5" s="164"/>
      <c r="L5" s="164"/>
      <c r="M5" s="165"/>
      <c r="N5" s="165"/>
    </row>
    <row r="6" spans="1:14" ht="19.5" customHeight="1">
      <c r="A6" s="164"/>
      <c r="B6" s="167" t="s">
        <v>102</v>
      </c>
      <c r="C6" s="78"/>
      <c r="D6" s="117">
        <v>775</v>
      </c>
      <c r="E6" s="121" t="s">
        <v>79</v>
      </c>
      <c r="F6" s="138">
        <f t="shared" si="0"/>
        <v>406.875</v>
      </c>
      <c r="G6" s="139">
        <f t="shared" si="0"/>
        <v>410.75</v>
      </c>
      <c r="H6" s="139">
        <f t="shared" si="0"/>
        <v>403</v>
      </c>
      <c r="I6" s="140">
        <f t="shared" si="0"/>
        <v>410.75</v>
      </c>
      <c r="J6" s="127">
        <f t="shared" si="1"/>
        <v>1631.375</v>
      </c>
      <c r="K6" s="164"/>
      <c r="L6" s="164"/>
      <c r="M6" s="165"/>
      <c r="N6" s="165"/>
    </row>
    <row r="7" spans="1:14" ht="19.5" customHeight="1">
      <c r="A7" s="164"/>
      <c r="B7" s="167" t="s">
        <v>26</v>
      </c>
      <c r="C7" s="78"/>
      <c r="D7" s="117">
        <v>100200</v>
      </c>
      <c r="E7" s="121" t="s">
        <v>81</v>
      </c>
      <c r="F7" s="138">
        <f t="shared" si="0"/>
        <v>5260.5</v>
      </c>
      <c r="G7" s="139">
        <f t="shared" si="0"/>
        <v>240.48</v>
      </c>
      <c r="H7" s="139">
        <f t="shared" si="0"/>
        <v>741.48</v>
      </c>
      <c r="I7" s="140">
        <f t="shared" si="0"/>
        <v>330.66</v>
      </c>
      <c r="J7" s="127">
        <f t="shared" si="1"/>
        <v>6573.119999999999</v>
      </c>
      <c r="K7" s="164"/>
      <c r="L7" s="164"/>
      <c r="M7" s="165"/>
      <c r="N7" s="165"/>
    </row>
    <row r="8" spans="1:14" ht="19.5" customHeight="1">
      <c r="A8" s="164"/>
      <c r="B8" s="167" t="s">
        <v>27</v>
      </c>
      <c r="C8" s="78"/>
      <c r="D8" s="117">
        <v>86</v>
      </c>
      <c r="E8" s="121" t="s">
        <v>80</v>
      </c>
      <c r="F8" s="138">
        <f t="shared" si="0"/>
        <v>1605.3362</v>
      </c>
      <c r="G8" s="139">
        <f t="shared" si="0"/>
        <v>1042.32</v>
      </c>
      <c r="H8" s="139">
        <f t="shared" si="0"/>
        <v>2124.2</v>
      </c>
      <c r="I8" s="140">
        <f t="shared" si="0"/>
        <v>1433.6200000000001</v>
      </c>
      <c r="J8" s="127">
        <f t="shared" si="1"/>
        <v>6205.4762</v>
      </c>
      <c r="K8" s="164"/>
      <c r="L8" s="164"/>
      <c r="M8" s="165"/>
      <c r="N8" s="165"/>
    </row>
    <row r="9" spans="1:14" ht="19.5" customHeight="1" thickBot="1">
      <c r="A9" s="164"/>
      <c r="B9" s="168" t="s">
        <v>28</v>
      </c>
      <c r="C9" s="79"/>
      <c r="D9" s="118">
        <v>78329</v>
      </c>
      <c r="E9" s="122" t="s">
        <v>81</v>
      </c>
      <c r="F9" s="135">
        <f t="shared" si="0"/>
        <v>2349.87</v>
      </c>
      <c r="G9" s="141">
        <f t="shared" si="0"/>
        <v>234.987</v>
      </c>
      <c r="H9" s="141">
        <f t="shared" si="0"/>
        <v>916.4493</v>
      </c>
      <c r="I9" s="142">
        <f t="shared" si="0"/>
        <v>258.4857</v>
      </c>
      <c r="J9" s="128">
        <f t="shared" si="1"/>
        <v>3759.7920000000004</v>
      </c>
      <c r="K9" s="164"/>
      <c r="L9" s="164"/>
      <c r="M9" s="165"/>
      <c r="N9" s="165"/>
    </row>
    <row r="10" spans="1:14" ht="19.5" customHeight="1" thickBot="1">
      <c r="A10" s="164"/>
      <c r="B10" s="125" t="s">
        <v>94</v>
      </c>
      <c r="C10" s="123"/>
      <c r="D10" s="123"/>
      <c r="E10" s="124"/>
      <c r="F10" s="129">
        <f>SUM(F4:F9)</f>
        <v>15591.655620000001</v>
      </c>
      <c r="G10" s="130">
        <f>SUM(G4:G9)</f>
        <v>8347.296999999999</v>
      </c>
      <c r="H10" s="130">
        <f>SUM(H4:H9)</f>
        <v>10231.729299999999</v>
      </c>
      <c r="I10" s="131">
        <f>SUM(I4:I9)</f>
        <v>8852.2757</v>
      </c>
      <c r="J10" s="145">
        <f>SUM(J4:J9)</f>
        <v>43022.957619999994</v>
      </c>
      <c r="K10" s="164"/>
      <c r="L10" s="164"/>
      <c r="M10" s="165"/>
      <c r="N10" s="165"/>
    </row>
    <row r="11" spans="1:14" ht="12.75">
      <c r="A11" s="164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5"/>
      <c r="N11" s="165"/>
    </row>
    <row r="12" spans="1:14" ht="15.75">
      <c r="A12" s="164"/>
      <c r="B12" s="585" t="s">
        <v>237</v>
      </c>
      <c r="C12" s="585"/>
      <c r="D12" s="585"/>
      <c r="E12" s="585"/>
      <c r="F12" s="585"/>
      <c r="G12" s="585"/>
      <c r="H12" s="585"/>
      <c r="I12" s="585"/>
      <c r="J12" s="585"/>
      <c r="K12" s="164"/>
      <c r="L12" s="164"/>
      <c r="M12" s="165"/>
      <c r="N12" s="165"/>
    </row>
    <row r="13" spans="1:14" ht="13.5" thickBot="1">
      <c r="A13" s="164"/>
      <c r="B13" s="228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5"/>
      <c r="N13" s="165"/>
    </row>
    <row r="14" spans="1:14" ht="18" customHeight="1" thickBot="1">
      <c r="A14" s="164"/>
      <c r="B14" s="164"/>
      <c r="C14" s="164"/>
      <c r="D14" s="164"/>
      <c r="E14" s="164"/>
      <c r="F14" s="576" t="s">
        <v>116</v>
      </c>
      <c r="G14" s="577"/>
      <c r="H14" s="577"/>
      <c r="I14" s="578"/>
      <c r="K14" s="164"/>
      <c r="L14" s="164"/>
      <c r="M14" s="165"/>
      <c r="N14" s="165"/>
    </row>
    <row r="15" spans="1:14" ht="40.5" customHeight="1" thickBot="1">
      <c r="A15" s="164"/>
      <c r="B15" s="119" t="s">
        <v>29</v>
      </c>
      <c r="C15" s="80"/>
      <c r="D15" s="579" t="s">
        <v>49</v>
      </c>
      <c r="E15" s="580"/>
      <c r="F15" s="81" t="s">
        <v>36</v>
      </c>
      <c r="G15" s="82" t="s">
        <v>50</v>
      </c>
      <c r="H15" s="82" t="s">
        <v>38</v>
      </c>
      <c r="I15" s="83" t="s">
        <v>211</v>
      </c>
      <c r="J15" s="568" t="s">
        <v>95</v>
      </c>
      <c r="K15" s="569"/>
      <c r="L15" s="570"/>
      <c r="M15" s="165"/>
      <c r="N15" s="165"/>
    </row>
    <row r="16" spans="1:14" ht="19.5" customHeight="1">
      <c r="A16" s="164"/>
      <c r="B16" s="166" t="s">
        <v>100</v>
      </c>
      <c r="C16" s="84"/>
      <c r="D16" s="581" t="s">
        <v>46</v>
      </c>
      <c r="E16" s="582"/>
      <c r="F16" s="187">
        <v>1</v>
      </c>
      <c r="G16" s="217">
        <v>1</v>
      </c>
      <c r="H16" s="217">
        <v>1</v>
      </c>
      <c r="I16" s="217">
        <v>1</v>
      </c>
      <c r="J16" s="571" t="s">
        <v>96</v>
      </c>
      <c r="K16" s="572"/>
      <c r="L16" s="573"/>
      <c r="M16" s="165"/>
      <c r="N16" s="165"/>
    </row>
    <row r="17" spans="1:14" ht="19.5" customHeight="1">
      <c r="A17" s="164"/>
      <c r="B17" s="167" t="s">
        <v>101</v>
      </c>
      <c r="C17" s="78"/>
      <c r="D17" s="583" t="s">
        <v>46</v>
      </c>
      <c r="E17" s="584"/>
      <c r="F17" s="232">
        <v>0.56667</v>
      </c>
      <c r="G17" s="218">
        <v>0.76</v>
      </c>
      <c r="H17" s="218">
        <v>0.6</v>
      </c>
      <c r="I17" s="218">
        <v>0.76</v>
      </c>
      <c r="J17" s="562" t="s">
        <v>96</v>
      </c>
      <c r="K17" s="563"/>
      <c r="L17" s="564"/>
      <c r="M17" s="165"/>
      <c r="N17" s="165"/>
    </row>
    <row r="18" spans="1:14" ht="19.5" customHeight="1">
      <c r="A18" s="164"/>
      <c r="B18" s="167" t="s">
        <v>102</v>
      </c>
      <c r="C18" s="78"/>
      <c r="D18" s="583" t="s">
        <v>46</v>
      </c>
      <c r="E18" s="584"/>
      <c r="F18" s="188">
        <v>0.525</v>
      </c>
      <c r="G18" s="218">
        <v>0.53</v>
      </c>
      <c r="H18" s="218">
        <v>0.52</v>
      </c>
      <c r="I18" s="218">
        <v>0.53</v>
      </c>
      <c r="J18" s="562" t="s">
        <v>96</v>
      </c>
      <c r="K18" s="563"/>
      <c r="L18" s="564"/>
      <c r="M18" s="165"/>
      <c r="N18" s="165"/>
    </row>
    <row r="19" spans="1:14" ht="19.5" customHeight="1">
      <c r="A19" s="164"/>
      <c r="B19" s="167" t="s">
        <v>26</v>
      </c>
      <c r="C19" s="78"/>
      <c r="D19" s="558" t="s">
        <v>47</v>
      </c>
      <c r="E19" s="559"/>
      <c r="F19" s="188">
        <v>0.0525</v>
      </c>
      <c r="G19" s="218">
        <v>0.0024</v>
      </c>
      <c r="H19" s="218">
        <v>0.0074</v>
      </c>
      <c r="I19" s="219">
        <v>0.0033</v>
      </c>
      <c r="J19" s="562" t="s">
        <v>97</v>
      </c>
      <c r="K19" s="563"/>
      <c r="L19" s="564"/>
      <c r="M19" s="165"/>
      <c r="N19" s="165"/>
    </row>
    <row r="20" spans="1:14" ht="19.5" customHeight="1">
      <c r="A20" s="164"/>
      <c r="B20" s="167" t="s">
        <v>27</v>
      </c>
      <c r="C20" s="78"/>
      <c r="D20" s="558" t="s">
        <v>48</v>
      </c>
      <c r="E20" s="559"/>
      <c r="F20" s="188">
        <v>18.6667</v>
      </c>
      <c r="G20" s="218">
        <v>12.12</v>
      </c>
      <c r="H20" s="218">
        <v>24.7</v>
      </c>
      <c r="I20" s="219">
        <v>16.67</v>
      </c>
      <c r="J20" s="562" t="s">
        <v>98</v>
      </c>
      <c r="K20" s="563"/>
      <c r="L20" s="564"/>
      <c r="M20" s="165"/>
      <c r="N20" s="165"/>
    </row>
    <row r="21" spans="1:14" ht="19.5" customHeight="1" thickBot="1">
      <c r="A21" s="164"/>
      <c r="B21" s="168" t="s">
        <v>28</v>
      </c>
      <c r="C21" s="79"/>
      <c r="D21" s="560" t="s">
        <v>47</v>
      </c>
      <c r="E21" s="561"/>
      <c r="F21" s="189">
        <v>0.03</v>
      </c>
      <c r="G21" s="220">
        <v>0.003</v>
      </c>
      <c r="H21" s="220">
        <v>0.0117</v>
      </c>
      <c r="I21" s="221">
        <v>0.0033</v>
      </c>
      <c r="J21" s="565" t="s">
        <v>99</v>
      </c>
      <c r="K21" s="566"/>
      <c r="L21" s="567"/>
      <c r="M21" s="165"/>
      <c r="N21" s="165"/>
    </row>
    <row r="22" spans="1:14" ht="12.75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5"/>
      <c r="N22" s="165"/>
    </row>
    <row r="23" spans="1:13" ht="12.75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</row>
    <row r="24" spans="1:13" ht="12.75">
      <c r="A24" s="16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</row>
  </sheetData>
  <sheetProtection/>
  <mergeCells count="19">
    <mergeCell ref="J2:J3"/>
    <mergeCell ref="D19:E19"/>
    <mergeCell ref="F2:I2"/>
    <mergeCell ref="D15:E15"/>
    <mergeCell ref="D16:E16"/>
    <mergeCell ref="D17:E17"/>
    <mergeCell ref="F14:I14"/>
    <mergeCell ref="D3:E3"/>
    <mergeCell ref="D18:E18"/>
    <mergeCell ref="B12:J12"/>
    <mergeCell ref="D20:E20"/>
    <mergeCell ref="D21:E21"/>
    <mergeCell ref="J18:L18"/>
    <mergeCell ref="J20:L20"/>
    <mergeCell ref="J21:L21"/>
    <mergeCell ref="J15:L15"/>
    <mergeCell ref="J16:L16"/>
    <mergeCell ref="J17:L17"/>
    <mergeCell ref="J19:L19"/>
  </mergeCells>
  <printOptions/>
  <pageMargins left="0.75" right="0.58" top="1" bottom="1" header="0.5" footer="0.5"/>
  <pageSetup horizontalDpi="600" verticalDpi="600" orientation="portrait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</sheetPr>
  <dimension ref="A1:Z102"/>
  <sheetViews>
    <sheetView view="pageBreakPreview" zoomScale="60" zoomScaleNormal="75" zoomScalePageLayoutView="0" workbookViewId="0" topLeftCell="D1">
      <selection activeCell="D2" sqref="A2:IV2"/>
    </sheetView>
  </sheetViews>
  <sheetFormatPr defaultColWidth="9.140625" defaultRowHeight="12.75"/>
  <cols>
    <col min="1" max="1" width="4.7109375" style="1" customWidth="1"/>
    <col min="2" max="2" width="29.421875" style="1" customWidth="1"/>
    <col min="3" max="3" width="38.8515625" style="1" customWidth="1"/>
    <col min="4" max="4" width="9.57421875" style="1" customWidth="1"/>
    <col min="5" max="6" width="11.7109375" style="1" customWidth="1"/>
    <col min="7" max="7" width="20.140625" style="1" bestFit="1" customWidth="1"/>
    <col min="8" max="8" width="19.57421875" style="1" customWidth="1"/>
    <col min="9" max="9" width="15.8515625" style="1" bestFit="1" customWidth="1"/>
    <col min="10" max="10" width="17.8515625" style="1" bestFit="1" customWidth="1"/>
    <col min="11" max="11" width="15.8515625" style="1" bestFit="1" customWidth="1"/>
    <col min="12" max="13" width="18.28125" style="21" bestFit="1" customWidth="1"/>
    <col min="14" max="14" width="17.00390625" style="21" customWidth="1"/>
    <col min="15" max="15" width="17.57421875" style="1" customWidth="1"/>
    <col min="16" max="16" width="26.57421875" style="1" hidden="1" customWidth="1"/>
    <col min="17" max="17" width="18.57421875" style="1" customWidth="1"/>
    <col min="18" max="18" width="2.7109375" style="1" customWidth="1"/>
    <col min="19" max="19" width="1.28515625" style="1" customWidth="1"/>
    <col min="20" max="21" width="9.7109375" style="1" customWidth="1"/>
    <col min="22" max="22" width="13.8515625" style="1" customWidth="1"/>
    <col min="23" max="23" width="1.28515625" style="1" customWidth="1"/>
    <col min="24" max="25" width="9.7109375" style="1" customWidth="1"/>
    <col min="26" max="26" width="16.57421875" style="1" customWidth="1"/>
    <col min="27" max="27" width="10.28125" style="1" bestFit="1" customWidth="1"/>
    <col min="28" max="16384" width="9.140625" style="1" customWidth="1"/>
  </cols>
  <sheetData>
    <row r="1" spans="1:19" ht="9.75" customHeight="1" thickBot="1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6"/>
      <c r="M1" s="156"/>
      <c r="N1" s="156"/>
      <c r="O1" s="155"/>
      <c r="P1" s="155"/>
      <c r="Q1" s="155"/>
      <c r="R1" s="155"/>
      <c r="S1" s="155"/>
    </row>
    <row r="2" spans="1:19" ht="30.75" customHeight="1" thickBot="1" thickTop="1">
      <c r="A2" s="284" t="s">
        <v>243</v>
      </c>
      <c r="B2" s="278"/>
      <c r="C2" s="278"/>
      <c r="D2" s="279"/>
      <c r="E2" s="280" t="s">
        <v>67</v>
      </c>
      <c r="F2" s="280" t="s">
        <v>68</v>
      </c>
      <c r="G2" s="636"/>
      <c r="H2" s="280" t="s">
        <v>69</v>
      </c>
      <c r="I2" s="280" t="s">
        <v>70</v>
      </c>
      <c r="J2" s="280" t="s">
        <v>71</v>
      </c>
      <c r="K2" s="280" t="s">
        <v>72</v>
      </c>
      <c r="L2" s="281" t="s">
        <v>248</v>
      </c>
      <c r="M2" s="281" t="s">
        <v>247</v>
      </c>
      <c r="N2" s="281" t="s">
        <v>246</v>
      </c>
      <c r="O2" s="281" t="s">
        <v>245</v>
      </c>
      <c r="P2" s="282"/>
      <c r="Q2" s="283" t="s">
        <v>244</v>
      </c>
      <c r="R2" s="155"/>
      <c r="S2" s="155"/>
    </row>
    <row r="3" spans="1:19" ht="24" customHeight="1" thickBot="1">
      <c r="A3" s="285" t="s">
        <v>44</v>
      </c>
      <c r="B3" s="109"/>
      <c r="C3" s="109"/>
      <c r="D3" s="110"/>
      <c r="E3" s="595" t="s">
        <v>51</v>
      </c>
      <c r="F3" s="596"/>
      <c r="G3" s="597" t="s">
        <v>220</v>
      </c>
      <c r="H3" s="599" t="s">
        <v>238</v>
      </c>
      <c r="I3" s="533" t="s">
        <v>90</v>
      </c>
      <c r="J3" s="533"/>
      <c r="K3" s="533"/>
      <c r="L3" s="534" t="s">
        <v>103</v>
      </c>
      <c r="M3" s="525" t="s">
        <v>53</v>
      </c>
      <c r="N3" s="113">
        <v>0.51</v>
      </c>
      <c r="O3" s="527" t="s">
        <v>104</v>
      </c>
      <c r="P3" s="529" t="s">
        <v>55</v>
      </c>
      <c r="Q3" s="523" t="s">
        <v>56</v>
      </c>
      <c r="R3" s="155"/>
      <c r="S3" s="155"/>
    </row>
    <row r="4" spans="1:26" ht="37.5" customHeight="1" thickBot="1">
      <c r="A4" s="286" t="s">
        <v>45</v>
      </c>
      <c r="B4" s="176" t="s">
        <v>42</v>
      </c>
      <c r="C4" s="177" t="s">
        <v>75</v>
      </c>
      <c r="D4" s="174" t="s">
        <v>43</v>
      </c>
      <c r="E4" s="175" t="s">
        <v>74</v>
      </c>
      <c r="F4" s="207" t="s">
        <v>214</v>
      </c>
      <c r="G4" s="598"/>
      <c r="H4" s="600"/>
      <c r="I4" s="178" t="s">
        <v>65</v>
      </c>
      <c r="J4" s="179" t="s">
        <v>40</v>
      </c>
      <c r="K4" s="179" t="s">
        <v>66</v>
      </c>
      <c r="L4" s="535"/>
      <c r="M4" s="526"/>
      <c r="N4" s="114" t="s">
        <v>54</v>
      </c>
      <c r="O4" s="528"/>
      <c r="P4" s="530"/>
      <c r="Q4" s="524"/>
      <c r="R4" s="155"/>
      <c r="S4" s="148"/>
      <c r="T4" s="522"/>
      <c r="U4" s="522"/>
      <c r="V4" s="522"/>
      <c r="W4" s="7"/>
      <c r="X4" s="522"/>
      <c r="Y4" s="522"/>
      <c r="Z4" s="522"/>
    </row>
    <row r="5" spans="1:26" ht="39.75" customHeight="1">
      <c r="A5" s="601">
        <v>1</v>
      </c>
      <c r="B5" s="609" t="s">
        <v>130</v>
      </c>
      <c r="C5" s="323" t="s">
        <v>131</v>
      </c>
      <c r="D5" s="324"/>
      <c r="E5" s="325">
        <v>0.5</v>
      </c>
      <c r="F5" s="190">
        <f>1-E5</f>
        <v>0.5</v>
      </c>
      <c r="G5" s="326">
        <v>29070000</v>
      </c>
      <c r="H5" s="366">
        <f>G5*20/55</f>
        <v>10570909.090909092</v>
      </c>
      <c r="I5" s="327"/>
      <c r="J5" s="240">
        <f>H5*0.8</f>
        <v>8456727.272727273</v>
      </c>
      <c r="K5" s="327"/>
      <c r="L5" s="328">
        <f>H5-SUM(I5:K5)</f>
        <v>2114181.8181818184</v>
      </c>
      <c r="M5" s="328">
        <f aca="true" t="shared" si="0" ref="M5:M32">L5*E5</f>
        <v>1057090.9090909092</v>
      </c>
      <c r="N5" s="329">
        <f>M5*N$3</f>
        <v>539116.3636363636</v>
      </c>
      <c r="O5" s="330">
        <f>M5-N5</f>
        <v>517974.5454545455</v>
      </c>
      <c r="P5" s="331"/>
      <c r="Q5" s="271">
        <f>H5-M5+N5-SUM(I5:K5)</f>
        <v>1596207.2727272734</v>
      </c>
      <c r="R5" s="155"/>
      <c r="S5" s="148"/>
      <c r="T5" s="9"/>
      <c r="U5" s="13"/>
      <c r="V5" s="11"/>
      <c r="W5" s="7"/>
      <c r="X5" s="9"/>
      <c r="Y5" s="13"/>
      <c r="Z5" s="11"/>
    </row>
    <row r="6" spans="1:26" ht="38.25">
      <c r="A6" s="602"/>
      <c r="B6" s="610"/>
      <c r="C6" s="332" t="s">
        <v>132</v>
      </c>
      <c r="D6" s="333"/>
      <c r="E6" s="229">
        <v>0.5</v>
      </c>
      <c r="F6" s="225">
        <f aca="true" t="shared" si="1" ref="F6:F32">1-E6</f>
        <v>0.5</v>
      </c>
      <c r="G6" s="334">
        <v>800000</v>
      </c>
      <c r="H6" s="367">
        <f aca="true" t="shared" si="2" ref="H6:H32">G6*20/55</f>
        <v>290909.0909090909</v>
      </c>
      <c r="I6" s="335"/>
      <c r="J6" s="336">
        <f>H6*0.8</f>
        <v>232727.2727272727</v>
      </c>
      <c r="K6" s="335"/>
      <c r="L6" s="337">
        <f aca="true" t="shared" si="3" ref="L6:L32">H6-SUM(I6:K6)</f>
        <v>58181.81818181818</v>
      </c>
      <c r="M6" s="337">
        <f t="shared" si="0"/>
        <v>29090.90909090909</v>
      </c>
      <c r="N6" s="338">
        <f aca="true" t="shared" si="4" ref="N6:N32">M6*N$3</f>
        <v>14836.363636363636</v>
      </c>
      <c r="O6" s="339">
        <f aca="true" t="shared" si="5" ref="O6:O32">M6-N6</f>
        <v>14254.545454545452</v>
      </c>
      <c r="P6" s="340"/>
      <c r="Q6" s="341">
        <f aca="true" t="shared" si="6" ref="Q6:Q32">H6-M6+N6-SUM(I6:K6)</f>
        <v>43927.272727272706</v>
      </c>
      <c r="R6" s="155"/>
      <c r="S6" s="148"/>
      <c r="T6" s="9"/>
      <c r="U6" s="13"/>
      <c r="V6" s="11"/>
      <c r="W6" s="7"/>
      <c r="X6" s="9"/>
      <c r="Y6" s="13"/>
      <c r="Z6" s="11"/>
    </row>
    <row r="7" spans="1:26" ht="25.5">
      <c r="A7" s="603">
        <v>2</v>
      </c>
      <c r="B7" s="606" t="s">
        <v>129</v>
      </c>
      <c r="C7" s="342" t="s">
        <v>154</v>
      </c>
      <c r="D7" s="222"/>
      <c r="E7" s="343">
        <v>0.5</v>
      </c>
      <c r="F7" s="223">
        <f t="shared" si="1"/>
        <v>0.5</v>
      </c>
      <c r="G7" s="242">
        <v>7700000</v>
      </c>
      <c r="H7" s="368">
        <f t="shared" si="2"/>
        <v>2800000</v>
      </c>
      <c r="I7" s="344"/>
      <c r="J7" s="345"/>
      <c r="K7" s="344"/>
      <c r="L7" s="346">
        <f t="shared" si="3"/>
        <v>2800000</v>
      </c>
      <c r="M7" s="346">
        <f t="shared" si="0"/>
        <v>1400000</v>
      </c>
      <c r="N7" s="347">
        <f t="shared" si="4"/>
        <v>714000</v>
      </c>
      <c r="O7" s="348">
        <f t="shared" si="5"/>
        <v>686000</v>
      </c>
      <c r="P7" s="349"/>
      <c r="Q7" s="350">
        <f t="shared" si="6"/>
        <v>2114000</v>
      </c>
      <c r="R7" s="155"/>
      <c r="S7" s="148"/>
      <c r="T7" s="9"/>
      <c r="U7" s="14"/>
      <c r="V7" s="11"/>
      <c r="W7" s="7"/>
      <c r="X7" s="9"/>
      <c r="Y7" s="14"/>
      <c r="Z7" s="11"/>
    </row>
    <row r="8" spans="1:26" ht="16.5">
      <c r="A8" s="604"/>
      <c r="B8" s="608"/>
      <c r="C8" s="332" t="s">
        <v>133</v>
      </c>
      <c r="D8" s="224"/>
      <c r="E8" s="229">
        <v>0.5</v>
      </c>
      <c r="F8" s="225">
        <f t="shared" si="1"/>
        <v>0.5</v>
      </c>
      <c r="G8" s="334">
        <v>200000</v>
      </c>
      <c r="H8" s="367">
        <f t="shared" si="2"/>
        <v>72727.27272727272</v>
      </c>
      <c r="I8" s="351"/>
      <c r="J8" s="352"/>
      <c r="K8" s="351"/>
      <c r="L8" s="337">
        <f t="shared" si="3"/>
        <v>72727.27272727272</v>
      </c>
      <c r="M8" s="337">
        <f t="shared" si="0"/>
        <v>36363.63636363636</v>
      </c>
      <c r="N8" s="338">
        <f t="shared" si="4"/>
        <v>18545.454545454544</v>
      </c>
      <c r="O8" s="339">
        <f t="shared" si="5"/>
        <v>17818.181818181816</v>
      </c>
      <c r="P8" s="340"/>
      <c r="Q8" s="341">
        <f t="shared" si="6"/>
        <v>54909.090909090904</v>
      </c>
      <c r="R8" s="155"/>
      <c r="S8" s="148"/>
      <c r="T8" s="9"/>
      <c r="U8" s="14"/>
      <c r="V8" s="11"/>
      <c r="W8" s="7"/>
      <c r="X8" s="9"/>
      <c r="Y8" s="14"/>
      <c r="Z8" s="11"/>
    </row>
    <row r="9" spans="1:26" ht="28.5" customHeight="1">
      <c r="A9" s="603">
        <v>3</v>
      </c>
      <c r="B9" s="606" t="s">
        <v>158</v>
      </c>
      <c r="C9" s="342" t="s">
        <v>135</v>
      </c>
      <c r="D9" s="222"/>
      <c r="E9" s="343">
        <v>0.25</v>
      </c>
      <c r="F9" s="223">
        <f t="shared" si="1"/>
        <v>0.75</v>
      </c>
      <c r="G9" s="242">
        <v>2270000</v>
      </c>
      <c r="H9" s="368">
        <f t="shared" si="2"/>
        <v>825454.5454545454</v>
      </c>
      <c r="I9" s="344"/>
      <c r="J9" s="345"/>
      <c r="K9" s="344"/>
      <c r="L9" s="346">
        <f t="shared" si="3"/>
        <v>825454.5454545454</v>
      </c>
      <c r="M9" s="346">
        <f t="shared" si="0"/>
        <v>206363.63636363635</v>
      </c>
      <c r="N9" s="347">
        <f t="shared" si="4"/>
        <v>105245.45454545454</v>
      </c>
      <c r="O9" s="348">
        <f t="shared" si="5"/>
        <v>101118.18181818181</v>
      </c>
      <c r="P9" s="349"/>
      <c r="Q9" s="350">
        <f t="shared" si="6"/>
        <v>724336.3636363636</v>
      </c>
      <c r="R9" s="155"/>
      <c r="S9" s="148"/>
      <c r="T9" s="9"/>
      <c r="U9" s="14"/>
      <c r="V9" s="11"/>
      <c r="W9" s="7"/>
      <c r="X9" s="9"/>
      <c r="Y9" s="14"/>
      <c r="Z9" s="11"/>
    </row>
    <row r="10" spans="1:26" ht="40.5" customHeight="1">
      <c r="A10" s="605"/>
      <c r="B10" s="607"/>
      <c r="C10" s="287" t="s">
        <v>123</v>
      </c>
      <c r="D10" s="90"/>
      <c r="E10" s="172">
        <v>0.25</v>
      </c>
      <c r="F10" s="208">
        <f t="shared" si="1"/>
        <v>0.75</v>
      </c>
      <c r="G10" s="245">
        <v>3740000</v>
      </c>
      <c r="H10" s="369">
        <f t="shared" si="2"/>
        <v>1360000</v>
      </c>
      <c r="I10" s="243"/>
      <c r="J10" s="244"/>
      <c r="K10" s="243"/>
      <c r="L10" s="235">
        <f t="shared" si="3"/>
        <v>1360000</v>
      </c>
      <c r="M10" s="235">
        <f t="shared" si="0"/>
        <v>340000</v>
      </c>
      <c r="N10" s="236">
        <f t="shared" si="4"/>
        <v>173400</v>
      </c>
      <c r="O10" s="237">
        <f t="shared" si="5"/>
        <v>166600</v>
      </c>
      <c r="P10" s="241"/>
      <c r="Q10" s="277">
        <f t="shared" si="6"/>
        <v>1193400</v>
      </c>
      <c r="R10" s="155"/>
      <c r="S10" s="148"/>
      <c r="T10" s="9"/>
      <c r="U10" s="14"/>
      <c r="V10" s="11"/>
      <c r="W10" s="7"/>
      <c r="X10" s="9"/>
      <c r="Y10" s="14"/>
      <c r="Z10" s="11"/>
    </row>
    <row r="11" spans="1:26" ht="51" customHeight="1">
      <c r="A11" s="604"/>
      <c r="B11" s="608"/>
      <c r="C11" s="332" t="s">
        <v>124</v>
      </c>
      <c r="D11" s="224"/>
      <c r="E11" s="229">
        <v>0.25</v>
      </c>
      <c r="F11" s="225">
        <f t="shared" si="1"/>
        <v>0.75</v>
      </c>
      <c r="G11" s="246">
        <v>2280000</v>
      </c>
      <c r="H11" s="367">
        <f t="shared" si="2"/>
        <v>829090.9090909091</v>
      </c>
      <c r="I11" s="351"/>
      <c r="J11" s="352"/>
      <c r="K11" s="351"/>
      <c r="L11" s="337">
        <f t="shared" si="3"/>
        <v>829090.9090909091</v>
      </c>
      <c r="M11" s="337">
        <f t="shared" si="0"/>
        <v>207272.72727272726</v>
      </c>
      <c r="N11" s="338">
        <f t="shared" si="4"/>
        <v>105709.09090909091</v>
      </c>
      <c r="O11" s="339">
        <f t="shared" si="5"/>
        <v>101563.63636363635</v>
      </c>
      <c r="P11" s="340"/>
      <c r="Q11" s="341">
        <f t="shared" si="6"/>
        <v>727527.2727272727</v>
      </c>
      <c r="R11" s="155"/>
      <c r="S11" s="148"/>
      <c r="T11" s="9"/>
      <c r="U11" s="14"/>
      <c r="V11" s="11"/>
      <c r="W11" s="7"/>
      <c r="X11" s="9"/>
      <c r="Y11" s="14"/>
      <c r="Z11" s="11"/>
    </row>
    <row r="12" spans="1:26" ht="38.25">
      <c r="A12" s="603">
        <v>4</v>
      </c>
      <c r="B12" s="606" t="s">
        <v>125</v>
      </c>
      <c r="C12" s="342" t="s">
        <v>134</v>
      </c>
      <c r="D12" s="222"/>
      <c r="E12" s="343">
        <v>0.1</v>
      </c>
      <c r="F12" s="223">
        <f t="shared" si="1"/>
        <v>0.9</v>
      </c>
      <c r="G12" s="242">
        <v>2270000</v>
      </c>
      <c r="H12" s="368">
        <f t="shared" si="2"/>
        <v>825454.5454545454</v>
      </c>
      <c r="I12" s="344"/>
      <c r="J12" s="345"/>
      <c r="K12" s="344"/>
      <c r="L12" s="346">
        <f t="shared" si="3"/>
        <v>825454.5454545454</v>
      </c>
      <c r="M12" s="346">
        <f t="shared" si="0"/>
        <v>82545.45454545454</v>
      </c>
      <c r="N12" s="347">
        <f t="shared" si="4"/>
        <v>42098.181818181816</v>
      </c>
      <c r="O12" s="348">
        <f t="shared" si="5"/>
        <v>40447.27272727273</v>
      </c>
      <c r="P12" s="349"/>
      <c r="Q12" s="350">
        <f t="shared" si="6"/>
        <v>785007.2727272726</v>
      </c>
      <c r="R12" s="155"/>
      <c r="S12" s="148"/>
      <c r="T12" s="9"/>
      <c r="U12" s="14"/>
      <c r="V12" s="11"/>
      <c r="W12" s="7"/>
      <c r="X12" s="9"/>
      <c r="Y12" s="14"/>
      <c r="Z12" s="11"/>
    </row>
    <row r="13" spans="1:26" ht="25.5">
      <c r="A13" s="605"/>
      <c r="B13" s="607"/>
      <c r="C13" s="287" t="s">
        <v>136</v>
      </c>
      <c r="D13" s="90"/>
      <c r="E13" s="172">
        <v>0.6</v>
      </c>
      <c r="F13" s="208">
        <f t="shared" si="1"/>
        <v>0.4</v>
      </c>
      <c r="G13" s="245">
        <v>3740000</v>
      </c>
      <c r="H13" s="369">
        <f t="shared" si="2"/>
        <v>1360000</v>
      </c>
      <c r="I13" s="243"/>
      <c r="J13" s="244"/>
      <c r="K13" s="243"/>
      <c r="L13" s="235">
        <f t="shared" si="3"/>
        <v>1360000</v>
      </c>
      <c r="M13" s="235">
        <f t="shared" si="0"/>
        <v>816000</v>
      </c>
      <c r="N13" s="236">
        <f t="shared" si="4"/>
        <v>416160</v>
      </c>
      <c r="O13" s="237">
        <f t="shared" si="5"/>
        <v>399840</v>
      </c>
      <c r="P13" s="241"/>
      <c r="Q13" s="277">
        <f t="shared" si="6"/>
        <v>960160</v>
      </c>
      <c r="R13" s="155"/>
      <c r="S13" s="148"/>
      <c r="T13" s="9"/>
      <c r="U13" s="14"/>
      <c r="V13" s="11"/>
      <c r="W13" s="7"/>
      <c r="X13" s="9"/>
      <c r="Y13" s="14"/>
      <c r="Z13" s="11"/>
    </row>
    <row r="14" spans="1:26" ht="25.5">
      <c r="A14" s="604"/>
      <c r="B14" s="608"/>
      <c r="C14" s="332" t="s">
        <v>137</v>
      </c>
      <c r="D14" s="224"/>
      <c r="E14" s="229">
        <v>0.1</v>
      </c>
      <c r="F14" s="225">
        <f t="shared" si="1"/>
        <v>0.9</v>
      </c>
      <c r="G14" s="246">
        <v>400000</v>
      </c>
      <c r="H14" s="367">
        <f t="shared" si="2"/>
        <v>145454.54545454544</v>
      </c>
      <c r="I14" s="351"/>
      <c r="J14" s="352"/>
      <c r="K14" s="351"/>
      <c r="L14" s="337">
        <f t="shared" si="3"/>
        <v>145454.54545454544</v>
      </c>
      <c r="M14" s="337">
        <f t="shared" si="0"/>
        <v>14545.454545454544</v>
      </c>
      <c r="N14" s="338">
        <f t="shared" si="4"/>
        <v>7418.181818181818</v>
      </c>
      <c r="O14" s="339">
        <f t="shared" si="5"/>
        <v>7127.272727272726</v>
      </c>
      <c r="P14" s="340"/>
      <c r="Q14" s="341">
        <f t="shared" si="6"/>
        <v>138327.2727272727</v>
      </c>
      <c r="R14" s="155"/>
      <c r="S14" s="148"/>
      <c r="T14" s="9"/>
      <c r="U14" s="14"/>
      <c r="V14" s="11"/>
      <c r="W14" s="7"/>
      <c r="X14" s="9"/>
      <c r="Y14" s="14"/>
      <c r="Z14" s="11"/>
    </row>
    <row r="15" spans="1:26" ht="28.5">
      <c r="A15" s="288">
        <v>5</v>
      </c>
      <c r="B15" s="364" t="s">
        <v>126</v>
      </c>
      <c r="C15" s="353" t="s">
        <v>215</v>
      </c>
      <c r="D15" s="226"/>
      <c r="E15" s="230">
        <v>0</v>
      </c>
      <c r="F15" s="227">
        <f t="shared" si="1"/>
        <v>1</v>
      </c>
      <c r="G15" s="247">
        <v>1080000</v>
      </c>
      <c r="H15" s="370">
        <f t="shared" si="2"/>
        <v>392727.2727272727</v>
      </c>
      <c r="I15" s="354"/>
      <c r="J15" s="355"/>
      <c r="K15" s="354"/>
      <c r="L15" s="356">
        <f t="shared" si="3"/>
        <v>392727.2727272727</v>
      </c>
      <c r="M15" s="356">
        <f t="shared" si="0"/>
        <v>0</v>
      </c>
      <c r="N15" s="357">
        <f t="shared" si="4"/>
        <v>0</v>
      </c>
      <c r="O15" s="358">
        <f t="shared" si="5"/>
        <v>0</v>
      </c>
      <c r="P15" s="359"/>
      <c r="Q15" s="360">
        <f t="shared" si="6"/>
        <v>392727.2727272727</v>
      </c>
      <c r="R15" s="155"/>
      <c r="S15" s="148"/>
      <c r="T15" s="9"/>
      <c r="U15" s="14"/>
      <c r="V15" s="11"/>
      <c r="W15" s="7"/>
      <c r="X15" s="9"/>
      <c r="Y15" s="14"/>
      <c r="Z15" s="11"/>
    </row>
    <row r="16" spans="1:26" ht="30">
      <c r="A16" s="288">
        <v>6</v>
      </c>
      <c r="B16" s="364" t="s">
        <v>160</v>
      </c>
      <c r="C16" s="353" t="s">
        <v>159</v>
      </c>
      <c r="D16" s="226"/>
      <c r="E16" s="230">
        <v>0.5</v>
      </c>
      <c r="F16" s="227">
        <f>1-E16</f>
        <v>0.5</v>
      </c>
      <c r="G16" s="247">
        <v>9540000</v>
      </c>
      <c r="H16" s="370">
        <f t="shared" si="2"/>
        <v>3469090.909090909</v>
      </c>
      <c r="I16" s="354"/>
      <c r="J16" s="355"/>
      <c r="K16" s="354"/>
      <c r="L16" s="356">
        <f t="shared" si="3"/>
        <v>3469090.909090909</v>
      </c>
      <c r="M16" s="356">
        <f t="shared" si="0"/>
        <v>1734545.4545454546</v>
      </c>
      <c r="N16" s="357">
        <f t="shared" si="4"/>
        <v>884618.1818181819</v>
      </c>
      <c r="O16" s="358">
        <f t="shared" si="5"/>
        <v>849927.2727272727</v>
      </c>
      <c r="P16" s="359"/>
      <c r="Q16" s="360">
        <f t="shared" si="6"/>
        <v>2619163.6363636367</v>
      </c>
      <c r="R16" s="155"/>
      <c r="S16" s="148"/>
      <c r="T16" s="9"/>
      <c r="U16" s="14"/>
      <c r="V16" s="11"/>
      <c r="W16" s="7"/>
      <c r="X16" s="9"/>
      <c r="Y16" s="14"/>
      <c r="Z16" s="11"/>
    </row>
    <row r="17" spans="1:26" ht="39.75" customHeight="1">
      <c r="A17" s="288">
        <v>7</v>
      </c>
      <c r="B17" s="364" t="s">
        <v>127</v>
      </c>
      <c r="C17" s="353" t="s">
        <v>138</v>
      </c>
      <c r="D17" s="226"/>
      <c r="E17" s="230">
        <v>0.9</v>
      </c>
      <c r="F17" s="227">
        <f t="shared" si="1"/>
        <v>0.09999999999999998</v>
      </c>
      <c r="G17" s="247">
        <v>13570000</v>
      </c>
      <c r="H17" s="370">
        <f t="shared" si="2"/>
        <v>4934545.454545454</v>
      </c>
      <c r="I17" s="354"/>
      <c r="J17" s="355"/>
      <c r="K17" s="354"/>
      <c r="L17" s="356">
        <f t="shared" si="3"/>
        <v>4934545.454545454</v>
      </c>
      <c r="M17" s="356">
        <f t="shared" si="0"/>
        <v>4441090.909090909</v>
      </c>
      <c r="N17" s="357">
        <f t="shared" si="4"/>
        <v>2264956.3636363638</v>
      </c>
      <c r="O17" s="358">
        <f t="shared" si="5"/>
        <v>2176134.5454545454</v>
      </c>
      <c r="P17" s="359"/>
      <c r="Q17" s="360">
        <f t="shared" si="6"/>
        <v>2758410.9090909087</v>
      </c>
      <c r="R17" s="155"/>
      <c r="S17" s="148"/>
      <c r="T17" s="9"/>
      <c r="U17" s="14"/>
      <c r="V17" s="11"/>
      <c r="W17" s="7"/>
      <c r="X17" s="9"/>
      <c r="Y17" s="14"/>
      <c r="Z17" s="11"/>
    </row>
    <row r="18" spans="1:26" ht="38.25">
      <c r="A18" s="288">
        <v>8</v>
      </c>
      <c r="B18" s="364" t="s">
        <v>139</v>
      </c>
      <c r="C18" s="353" t="s">
        <v>216</v>
      </c>
      <c r="D18" s="226"/>
      <c r="E18" s="230">
        <v>0.9</v>
      </c>
      <c r="F18" s="227">
        <f t="shared" si="1"/>
        <v>0.09999999999999998</v>
      </c>
      <c r="G18" s="247">
        <v>5050000</v>
      </c>
      <c r="H18" s="370">
        <f t="shared" si="2"/>
        <v>1836363.6363636365</v>
      </c>
      <c r="I18" s="354"/>
      <c r="J18" s="355"/>
      <c r="K18" s="354"/>
      <c r="L18" s="356">
        <f t="shared" si="3"/>
        <v>1836363.6363636365</v>
      </c>
      <c r="M18" s="356">
        <f t="shared" si="0"/>
        <v>1652727.272727273</v>
      </c>
      <c r="N18" s="357">
        <f t="shared" si="4"/>
        <v>842890.9090909092</v>
      </c>
      <c r="O18" s="358">
        <f t="shared" si="5"/>
        <v>809836.3636363638</v>
      </c>
      <c r="P18" s="359"/>
      <c r="Q18" s="360">
        <f t="shared" si="6"/>
        <v>1026527.2727272727</v>
      </c>
      <c r="R18" s="155"/>
      <c r="S18" s="148"/>
      <c r="T18" s="9"/>
      <c r="U18" s="13"/>
      <c r="V18" s="11"/>
      <c r="W18" s="7"/>
      <c r="X18" s="9"/>
      <c r="Y18" s="13"/>
      <c r="Z18" s="11"/>
    </row>
    <row r="19" spans="1:26" ht="38.25">
      <c r="A19" s="288">
        <v>9</v>
      </c>
      <c r="B19" s="364" t="s">
        <v>152</v>
      </c>
      <c r="C19" s="353" t="s">
        <v>128</v>
      </c>
      <c r="D19" s="226"/>
      <c r="E19" s="230">
        <v>0.15</v>
      </c>
      <c r="F19" s="227">
        <f t="shared" si="1"/>
        <v>0.85</v>
      </c>
      <c r="G19" s="247">
        <v>2790000</v>
      </c>
      <c r="H19" s="370">
        <f t="shared" si="2"/>
        <v>1014545.4545454546</v>
      </c>
      <c r="I19" s="354"/>
      <c r="J19" s="355"/>
      <c r="K19" s="354"/>
      <c r="L19" s="356">
        <f t="shared" si="3"/>
        <v>1014545.4545454546</v>
      </c>
      <c r="M19" s="356">
        <f t="shared" si="0"/>
        <v>152181.81818181818</v>
      </c>
      <c r="N19" s="357">
        <f t="shared" si="4"/>
        <v>77612.72727272726</v>
      </c>
      <c r="O19" s="358">
        <f t="shared" si="5"/>
        <v>74569.09090909091</v>
      </c>
      <c r="P19" s="359"/>
      <c r="Q19" s="360">
        <f t="shared" si="6"/>
        <v>939976.3636363638</v>
      </c>
      <c r="R19" s="155"/>
      <c r="S19" s="148"/>
      <c r="T19" s="9"/>
      <c r="U19" s="14"/>
      <c r="V19" s="11"/>
      <c r="W19" s="7"/>
      <c r="X19" s="9"/>
      <c r="Y19" s="14"/>
      <c r="Z19" s="11"/>
    </row>
    <row r="20" spans="1:26" ht="25.5">
      <c r="A20" s="288">
        <v>10</v>
      </c>
      <c r="B20" s="364" t="s">
        <v>144</v>
      </c>
      <c r="C20" s="353" t="s">
        <v>140</v>
      </c>
      <c r="D20" s="226"/>
      <c r="E20" s="230">
        <v>0.1</v>
      </c>
      <c r="F20" s="227">
        <f t="shared" si="1"/>
        <v>0.9</v>
      </c>
      <c r="G20" s="247">
        <v>890000</v>
      </c>
      <c r="H20" s="370">
        <f t="shared" si="2"/>
        <v>323636.36363636365</v>
      </c>
      <c r="I20" s="354"/>
      <c r="J20" s="355"/>
      <c r="K20" s="354"/>
      <c r="L20" s="356">
        <f t="shared" si="3"/>
        <v>323636.36363636365</v>
      </c>
      <c r="M20" s="356">
        <f t="shared" si="0"/>
        <v>32363.636363636368</v>
      </c>
      <c r="N20" s="357">
        <f t="shared" si="4"/>
        <v>16505.454545454548</v>
      </c>
      <c r="O20" s="358">
        <f t="shared" si="5"/>
        <v>15858.18181818182</v>
      </c>
      <c r="P20" s="359"/>
      <c r="Q20" s="360">
        <f t="shared" si="6"/>
        <v>307778.1818181818</v>
      </c>
      <c r="R20" s="158"/>
      <c r="S20" s="148"/>
      <c r="T20" s="9"/>
      <c r="U20" s="14"/>
      <c r="V20" s="11"/>
      <c r="W20" s="7"/>
      <c r="X20" s="9"/>
      <c r="Y20" s="14"/>
      <c r="Z20" s="11"/>
    </row>
    <row r="21" spans="1:26" ht="25.5">
      <c r="A21" s="288">
        <v>11</v>
      </c>
      <c r="B21" s="364" t="s">
        <v>145</v>
      </c>
      <c r="C21" s="353" t="s">
        <v>141</v>
      </c>
      <c r="D21" s="226"/>
      <c r="E21" s="230">
        <v>0.25</v>
      </c>
      <c r="F21" s="227">
        <f t="shared" si="1"/>
        <v>0.75</v>
      </c>
      <c r="G21" s="247">
        <v>800000</v>
      </c>
      <c r="H21" s="370">
        <f t="shared" si="2"/>
        <v>290909.0909090909</v>
      </c>
      <c r="I21" s="354"/>
      <c r="J21" s="355"/>
      <c r="K21" s="354"/>
      <c r="L21" s="356">
        <f t="shared" si="3"/>
        <v>290909.0909090909</v>
      </c>
      <c r="M21" s="356">
        <f t="shared" si="0"/>
        <v>72727.27272727272</v>
      </c>
      <c r="N21" s="357">
        <f t="shared" si="4"/>
        <v>37090.90909090909</v>
      </c>
      <c r="O21" s="358">
        <f t="shared" si="5"/>
        <v>35636.36363636363</v>
      </c>
      <c r="P21" s="359"/>
      <c r="Q21" s="360">
        <f t="shared" si="6"/>
        <v>255272.72727272726</v>
      </c>
      <c r="R21" s="158"/>
      <c r="S21" s="148"/>
      <c r="T21" s="9"/>
      <c r="U21" s="14"/>
      <c r="V21" s="11"/>
      <c r="W21" s="7"/>
      <c r="X21" s="9"/>
      <c r="Y21" s="14"/>
      <c r="Z21" s="11"/>
    </row>
    <row r="22" spans="1:26" ht="25.5">
      <c r="A22" s="288">
        <v>12</v>
      </c>
      <c r="B22" s="364" t="s">
        <v>146</v>
      </c>
      <c r="C22" s="353" t="s">
        <v>141</v>
      </c>
      <c r="D22" s="226"/>
      <c r="E22" s="230">
        <v>0.4</v>
      </c>
      <c r="F22" s="227">
        <f t="shared" si="1"/>
        <v>0.6</v>
      </c>
      <c r="G22" s="247">
        <v>6080000</v>
      </c>
      <c r="H22" s="370">
        <f t="shared" si="2"/>
        <v>2210909.090909091</v>
      </c>
      <c r="I22" s="354"/>
      <c r="J22" s="355"/>
      <c r="K22" s="354"/>
      <c r="L22" s="356">
        <f t="shared" si="3"/>
        <v>2210909.090909091</v>
      </c>
      <c r="M22" s="356">
        <f t="shared" si="0"/>
        <v>884363.6363636364</v>
      </c>
      <c r="N22" s="357">
        <f t="shared" si="4"/>
        <v>451025.45454545453</v>
      </c>
      <c r="O22" s="358">
        <f t="shared" si="5"/>
        <v>433338.1818181818</v>
      </c>
      <c r="P22" s="359"/>
      <c r="Q22" s="360">
        <f t="shared" si="6"/>
        <v>1777570.9090909092</v>
      </c>
      <c r="R22" s="158"/>
      <c r="S22" s="148"/>
      <c r="T22" s="9"/>
      <c r="U22" s="14"/>
      <c r="V22" s="11"/>
      <c r="W22" s="7"/>
      <c r="X22" s="9"/>
      <c r="Y22" s="14"/>
      <c r="Z22" s="11"/>
    </row>
    <row r="23" spans="1:26" ht="25.5">
      <c r="A23" s="288">
        <v>13</v>
      </c>
      <c r="B23" s="364" t="s">
        <v>147</v>
      </c>
      <c r="C23" s="353" t="s">
        <v>141</v>
      </c>
      <c r="D23" s="226"/>
      <c r="E23" s="230">
        <v>0.4</v>
      </c>
      <c r="F23" s="227">
        <f t="shared" si="1"/>
        <v>0.6</v>
      </c>
      <c r="G23" s="247">
        <v>1220000</v>
      </c>
      <c r="H23" s="370">
        <f t="shared" si="2"/>
        <v>443636.36363636365</v>
      </c>
      <c r="I23" s="354"/>
      <c r="J23" s="355"/>
      <c r="K23" s="354"/>
      <c r="L23" s="356">
        <f t="shared" si="3"/>
        <v>443636.36363636365</v>
      </c>
      <c r="M23" s="356">
        <f t="shared" si="0"/>
        <v>177454.54545454547</v>
      </c>
      <c r="N23" s="357">
        <f t="shared" si="4"/>
        <v>90501.81818181819</v>
      </c>
      <c r="O23" s="358">
        <f t="shared" si="5"/>
        <v>86952.72727272728</v>
      </c>
      <c r="P23" s="359"/>
      <c r="Q23" s="360">
        <f t="shared" si="6"/>
        <v>356683.63636363635</v>
      </c>
      <c r="R23" s="158"/>
      <c r="S23" s="148"/>
      <c r="T23" s="9"/>
      <c r="U23" s="14"/>
      <c r="V23" s="11"/>
      <c r="W23" s="7"/>
      <c r="X23" s="9"/>
      <c r="Y23" s="14"/>
      <c r="Z23" s="11"/>
    </row>
    <row r="24" spans="1:26" ht="25.5">
      <c r="A24" s="288">
        <v>14</v>
      </c>
      <c r="B24" s="364" t="s">
        <v>221</v>
      </c>
      <c r="C24" s="353" t="s">
        <v>217</v>
      </c>
      <c r="D24" s="226"/>
      <c r="E24" s="230">
        <v>0.4</v>
      </c>
      <c r="F24" s="227">
        <f t="shared" si="1"/>
        <v>0.6</v>
      </c>
      <c r="G24" s="247">
        <v>860000</v>
      </c>
      <c r="H24" s="370">
        <f t="shared" si="2"/>
        <v>312727.2727272727</v>
      </c>
      <c r="I24" s="354"/>
      <c r="J24" s="355"/>
      <c r="K24" s="354"/>
      <c r="L24" s="356">
        <f t="shared" si="3"/>
        <v>312727.2727272727</v>
      </c>
      <c r="M24" s="356">
        <f t="shared" si="0"/>
        <v>125090.90909090909</v>
      </c>
      <c r="N24" s="357">
        <f t="shared" si="4"/>
        <v>63796.36363636364</v>
      </c>
      <c r="O24" s="358">
        <f t="shared" si="5"/>
        <v>61294.54545454545</v>
      </c>
      <c r="P24" s="359"/>
      <c r="Q24" s="360">
        <f t="shared" si="6"/>
        <v>251432.72727272726</v>
      </c>
      <c r="R24" s="158"/>
      <c r="S24" s="148"/>
      <c r="T24" s="9"/>
      <c r="U24" s="13"/>
      <c r="V24" s="11"/>
      <c r="W24" s="7"/>
      <c r="X24" s="9"/>
      <c r="Y24" s="13"/>
      <c r="Z24" s="11"/>
    </row>
    <row r="25" spans="1:26" ht="25.5">
      <c r="A25" s="288">
        <v>15</v>
      </c>
      <c r="B25" s="364" t="s">
        <v>148</v>
      </c>
      <c r="C25" s="353" t="s">
        <v>155</v>
      </c>
      <c r="D25" s="226"/>
      <c r="E25" s="230">
        <v>0.25</v>
      </c>
      <c r="F25" s="227">
        <f t="shared" si="1"/>
        <v>0.75</v>
      </c>
      <c r="G25" s="247">
        <v>820000</v>
      </c>
      <c r="H25" s="370">
        <f t="shared" si="2"/>
        <v>298181.8181818182</v>
      </c>
      <c r="I25" s="354"/>
      <c r="J25" s="355"/>
      <c r="K25" s="354"/>
      <c r="L25" s="356">
        <f t="shared" si="3"/>
        <v>298181.8181818182</v>
      </c>
      <c r="M25" s="356">
        <f t="shared" si="0"/>
        <v>74545.45454545454</v>
      </c>
      <c r="N25" s="357">
        <f t="shared" si="4"/>
        <v>38018.181818181816</v>
      </c>
      <c r="O25" s="358">
        <f t="shared" si="5"/>
        <v>36527.27272727273</v>
      </c>
      <c r="P25" s="359"/>
      <c r="Q25" s="360">
        <f t="shared" si="6"/>
        <v>261654.54545454547</v>
      </c>
      <c r="R25" s="158"/>
      <c r="S25" s="148"/>
      <c r="T25" s="9"/>
      <c r="U25" s="14"/>
      <c r="V25" s="11"/>
      <c r="W25" s="7"/>
      <c r="X25" s="9"/>
      <c r="Y25" s="14"/>
      <c r="Z25" s="11"/>
    </row>
    <row r="26" spans="1:26" ht="25.5">
      <c r="A26" s="288">
        <v>16</v>
      </c>
      <c r="B26" s="364" t="s">
        <v>149</v>
      </c>
      <c r="C26" s="353" t="s">
        <v>218</v>
      </c>
      <c r="D26" s="226"/>
      <c r="E26" s="230">
        <v>0.1</v>
      </c>
      <c r="F26" s="227">
        <f t="shared" si="1"/>
        <v>0.9</v>
      </c>
      <c r="G26" s="247">
        <v>400000</v>
      </c>
      <c r="H26" s="370">
        <f t="shared" si="2"/>
        <v>145454.54545454544</v>
      </c>
      <c r="I26" s="354"/>
      <c r="J26" s="355"/>
      <c r="K26" s="354"/>
      <c r="L26" s="356">
        <f t="shared" si="3"/>
        <v>145454.54545454544</v>
      </c>
      <c r="M26" s="356">
        <f t="shared" si="0"/>
        <v>14545.454545454544</v>
      </c>
      <c r="N26" s="357">
        <f t="shared" si="4"/>
        <v>7418.181818181818</v>
      </c>
      <c r="O26" s="358">
        <f t="shared" si="5"/>
        <v>7127.272727272726</v>
      </c>
      <c r="P26" s="359"/>
      <c r="Q26" s="360">
        <f t="shared" si="6"/>
        <v>138327.2727272727</v>
      </c>
      <c r="R26" s="158"/>
      <c r="S26" s="148"/>
      <c r="T26" s="9"/>
      <c r="U26" s="14"/>
      <c r="V26" s="11"/>
      <c r="W26" s="7"/>
      <c r="X26" s="9"/>
      <c r="Y26" s="14"/>
      <c r="Z26" s="11"/>
    </row>
    <row r="27" spans="1:26" ht="25.5">
      <c r="A27" s="288">
        <v>17</v>
      </c>
      <c r="B27" s="364" t="s">
        <v>150</v>
      </c>
      <c r="C27" s="353" t="s">
        <v>219</v>
      </c>
      <c r="D27" s="226"/>
      <c r="E27" s="230">
        <v>0.6</v>
      </c>
      <c r="F27" s="227">
        <f t="shared" si="1"/>
        <v>0.4</v>
      </c>
      <c r="G27" s="247">
        <v>990000</v>
      </c>
      <c r="H27" s="370">
        <f t="shared" si="2"/>
        <v>360000</v>
      </c>
      <c r="I27" s="354"/>
      <c r="J27" s="355"/>
      <c r="K27" s="354"/>
      <c r="L27" s="356">
        <f t="shared" si="3"/>
        <v>360000</v>
      </c>
      <c r="M27" s="356">
        <f t="shared" si="0"/>
        <v>216000</v>
      </c>
      <c r="N27" s="357">
        <f t="shared" si="4"/>
        <v>110160</v>
      </c>
      <c r="O27" s="358">
        <f t="shared" si="5"/>
        <v>105840</v>
      </c>
      <c r="P27" s="359"/>
      <c r="Q27" s="360">
        <f t="shared" si="6"/>
        <v>254160</v>
      </c>
      <c r="R27" s="158"/>
      <c r="S27" s="148"/>
      <c r="T27" s="9"/>
      <c r="U27" s="14"/>
      <c r="V27" s="11"/>
      <c r="W27" s="7"/>
      <c r="X27" s="9"/>
      <c r="Y27" s="14"/>
      <c r="Z27" s="11"/>
    </row>
    <row r="28" spans="1:26" ht="25.5">
      <c r="A28" s="288">
        <v>18</v>
      </c>
      <c r="B28" s="364" t="s">
        <v>156</v>
      </c>
      <c r="C28" s="353" t="s">
        <v>157</v>
      </c>
      <c r="D28" s="226"/>
      <c r="E28" s="230">
        <v>0.5</v>
      </c>
      <c r="F28" s="227">
        <f>1-E28</f>
        <v>0.5</v>
      </c>
      <c r="G28" s="247">
        <v>6210000</v>
      </c>
      <c r="H28" s="370">
        <f>G28*20/55</f>
        <v>2258181.8181818184</v>
      </c>
      <c r="I28" s="354"/>
      <c r="J28" s="355"/>
      <c r="K28" s="354"/>
      <c r="L28" s="356">
        <f t="shared" si="3"/>
        <v>2258181.8181818184</v>
      </c>
      <c r="M28" s="356">
        <f t="shared" si="0"/>
        <v>1129090.9090909092</v>
      </c>
      <c r="N28" s="357">
        <f>M28*N$3</f>
        <v>575836.3636363636</v>
      </c>
      <c r="O28" s="358">
        <f>M28-N28</f>
        <v>553254.5454545455</v>
      </c>
      <c r="P28" s="359"/>
      <c r="Q28" s="360">
        <f t="shared" si="6"/>
        <v>1704927.272727273</v>
      </c>
      <c r="R28" s="158"/>
      <c r="S28" s="148"/>
      <c r="T28" s="9"/>
      <c r="U28" s="14"/>
      <c r="V28" s="11"/>
      <c r="W28" s="7"/>
      <c r="X28" s="9"/>
      <c r="Y28" s="14"/>
      <c r="Z28" s="11"/>
    </row>
    <row r="29" spans="1:26" ht="25.5">
      <c r="A29" s="288">
        <v>19</v>
      </c>
      <c r="B29" s="364" t="s">
        <v>148</v>
      </c>
      <c r="C29" s="353" t="s">
        <v>143</v>
      </c>
      <c r="D29" s="226"/>
      <c r="E29" s="230">
        <v>0.1</v>
      </c>
      <c r="F29" s="227">
        <f>1-E29</f>
        <v>0.9</v>
      </c>
      <c r="G29" s="247">
        <v>330000</v>
      </c>
      <c r="H29" s="370">
        <f>G29*20/55</f>
        <v>120000</v>
      </c>
      <c r="I29" s="354"/>
      <c r="J29" s="355"/>
      <c r="K29" s="354"/>
      <c r="L29" s="356">
        <f t="shared" si="3"/>
        <v>120000</v>
      </c>
      <c r="M29" s="356">
        <f t="shared" si="0"/>
        <v>12000</v>
      </c>
      <c r="N29" s="357">
        <f>M29*N$3</f>
        <v>6120</v>
      </c>
      <c r="O29" s="358">
        <f>M29-N29</f>
        <v>5880</v>
      </c>
      <c r="P29" s="359"/>
      <c r="Q29" s="360">
        <f t="shared" si="6"/>
        <v>114120</v>
      </c>
      <c r="R29" s="158"/>
      <c r="S29" s="148"/>
      <c r="T29" s="9"/>
      <c r="U29" s="14"/>
      <c r="V29" s="11"/>
      <c r="W29" s="7"/>
      <c r="X29" s="9"/>
      <c r="Y29" s="14"/>
      <c r="Z29" s="11"/>
    </row>
    <row r="30" spans="1:26" ht="25.5">
      <c r="A30" s="288">
        <v>20</v>
      </c>
      <c r="B30" s="364" t="s">
        <v>151</v>
      </c>
      <c r="C30" s="353" t="s">
        <v>142</v>
      </c>
      <c r="D30" s="226"/>
      <c r="E30" s="230">
        <v>0.5</v>
      </c>
      <c r="F30" s="227">
        <f>1-E30</f>
        <v>0.5</v>
      </c>
      <c r="G30" s="247">
        <v>810000</v>
      </c>
      <c r="H30" s="370">
        <f>G30*20/55</f>
        <v>294545.45454545453</v>
      </c>
      <c r="I30" s="354"/>
      <c r="J30" s="355"/>
      <c r="K30" s="354"/>
      <c r="L30" s="356">
        <f t="shared" si="3"/>
        <v>294545.45454545453</v>
      </c>
      <c r="M30" s="356">
        <f t="shared" si="0"/>
        <v>147272.72727272726</v>
      </c>
      <c r="N30" s="357">
        <f>M30*N$3</f>
        <v>75109.09090909091</v>
      </c>
      <c r="O30" s="358">
        <f>M30-N30</f>
        <v>72163.63636363635</v>
      </c>
      <c r="P30" s="359"/>
      <c r="Q30" s="360">
        <f t="shared" si="6"/>
        <v>222381.81818181818</v>
      </c>
      <c r="R30" s="158"/>
      <c r="S30" s="148"/>
      <c r="T30" s="9"/>
      <c r="U30" s="14"/>
      <c r="V30" s="11"/>
      <c r="W30" s="7"/>
      <c r="X30" s="9"/>
      <c r="Y30" s="14"/>
      <c r="Z30" s="11"/>
    </row>
    <row r="31" spans="1:26" ht="16.5">
      <c r="A31" s="288">
        <v>21</v>
      </c>
      <c r="B31" s="364" t="s">
        <v>139</v>
      </c>
      <c r="C31" s="342" t="s">
        <v>153</v>
      </c>
      <c r="D31" s="222"/>
      <c r="E31" s="362">
        <v>0.9</v>
      </c>
      <c r="F31" s="223">
        <f t="shared" si="1"/>
        <v>0.09999999999999998</v>
      </c>
      <c r="G31" s="242">
        <v>30000</v>
      </c>
      <c r="H31" s="368">
        <f t="shared" si="2"/>
        <v>10909.09090909091</v>
      </c>
      <c r="I31" s="344"/>
      <c r="J31" s="361">
        <f>H31*0.8</f>
        <v>8727.272727272728</v>
      </c>
      <c r="K31" s="344"/>
      <c r="L31" s="346">
        <f t="shared" si="3"/>
        <v>2181.818181818182</v>
      </c>
      <c r="M31" s="346">
        <f t="shared" si="0"/>
        <v>1963.6363636363637</v>
      </c>
      <c r="N31" s="347">
        <f t="shared" si="4"/>
        <v>1001.4545454545455</v>
      </c>
      <c r="O31" s="348">
        <f t="shared" si="5"/>
        <v>962.1818181818182</v>
      </c>
      <c r="P31" s="349"/>
      <c r="Q31" s="350">
        <f t="shared" si="6"/>
        <v>1219.636363636364</v>
      </c>
      <c r="R31" s="158"/>
      <c r="S31" s="148"/>
      <c r="T31" s="9"/>
      <c r="U31" s="13"/>
      <c r="V31" s="11"/>
      <c r="W31" s="7"/>
      <c r="X31" s="9"/>
      <c r="Y31" s="13"/>
      <c r="Z31" s="11"/>
    </row>
    <row r="32" spans="1:26" ht="17.25" thickBot="1">
      <c r="A32" s="288">
        <v>22</v>
      </c>
      <c r="B32" s="365" t="s">
        <v>213</v>
      </c>
      <c r="C32" s="342" t="s">
        <v>153</v>
      </c>
      <c r="D32" s="226"/>
      <c r="E32" s="231">
        <v>0.9</v>
      </c>
      <c r="F32" s="223">
        <f t="shared" si="1"/>
        <v>0.09999999999999998</v>
      </c>
      <c r="G32" s="242">
        <v>120000</v>
      </c>
      <c r="H32" s="371">
        <f t="shared" si="2"/>
        <v>43636.36363636364</v>
      </c>
      <c r="I32" s="344"/>
      <c r="J32" s="363">
        <f>H32*0.8</f>
        <v>34909.09090909091</v>
      </c>
      <c r="K32" s="344"/>
      <c r="L32" s="346">
        <f t="shared" si="3"/>
        <v>8727.272727272728</v>
      </c>
      <c r="M32" s="346">
        <f t="shared" si="0"/>
        <v>7854.545454545455</v>
      </c>
      <c r="N32" s="347">
        <f t="shared" si="4"/>
        <v>4005.818181818182</v>
      </c>
      <c r="O32" s="348">
        <f t="shared" si="5"/>
        <v>3848.727272727273</v>
      </c>
      <c r="P32" s="349"/>
      <c r="Q32" s="350">
        <f t="shared" si="6"/>
        <v>4878.545454545456</v>
      </c>
      <c r="R32" s="158"/>
      <c r="S32" s="148"/>
      <c r="T32" s="9"/>
      <c r="U32" s="14"/>
      <c r="V32" s="11"/>
      <c r="W32" s="7"/>
      <c r="X32" s="9"/>
      <c r="Y32" s="14"/>
      <c r="Z32" s="11"/>
    </row>
    <row r="33" spans="1:26" ht="18" customHeight="1" thickBot="1">
      <c r="A33" s="289" t="s">
        <v>118</v>
      </c>
      <c r="B33" s="213"/>
      <c r="C33" s="213"/>
      <c r="D33" s="213"/>
      <c r="E33" s="213"/>
      <c r="F33" s="213"/>
      <c r="G33" s="248"/>
      <c r="H33" s="312"/>
      <c r="I33" s="249"/>
      <c r="J33" s="249"/>
      <c r="K33" s="250"/>
      <c r="L33" s="276"/>
      <c r="M33" s="251"/>
      <c r="N33" s="251"/>
      <c r="O33" s="316">
        <v>0</v>
      </c>
      <c r="P33" s="252"/>
      <c r="Q33" s="315"/>
      <c r="R33" s="158"/>
      <c r="S33" s="148"/>
      <c r="T33" s="9"/>
      <c r="U33" s="14"/>
      <c r="V33" s="11"/>
      <c r="W33" s="7"/>
      <c r="X33" s="9"/>
      <c r="Y33" s="14"/>
      <c r="Z33" s="11"/>
    </row>
    <row r="34" spans="1:26" ht="21" customHeight="1" thickBot="1">
      <c r="A34" s="293" t="s">
        <v>119</v>
      </c>
      <c r="B34" s="264"/>
      <c r="C34" s="264"/>
      <c r="D34" s="265"/>
      <c r="E34" s="266"/>
      <c r="F34" s="267"/>
      <c r="G34" s="268"/>
      <c r="H34" s="372">
        <f aca="true" t="shared" si="7" ref="H34:P34">SUM(H5:H32)</f>
        <v>37840000.000000015</v>
      </c>
      <c r="I34" s="268">
        <f t="shared" si="7"/>
        <v>0</v>
      </c>
      <c r="J34" s="269">
        <f t="shared" si="7"/>
        <v>8733090.909090912</v>
      </c>
      <c r="K34" s="269">
        <f t="shared" si="7"/>
        <v>0</v>
      </c>
      <c r="L34" s="270">
        <f t="shared" si="7"/>
        <v>29106909.090909082</v>
      </c>
      <c r="M34" s="270">
        <f t="shared" si="7"/>
        <v>15065090.909090908</v>
      </c>
      <c r="N34" s="270">
        <f t="shared" si="7"/>
        <v>7683196.363636362</v>
      </c>
      <c r="O34" s="253">
        <f>SUM(O5:O32)-O33</f>
        <v>7381894.545454546</v>
      </c>
      <c r="P34" s="291">
        <f t="shared" si="7"/>
        <v>0</v>
      </c>
      <c r="Q34" s="292">
        <f>SUM(Q5:Q32)</f>
        <v>21725014.545454547</v>
      </c>
      <c r="R34" s="106"/>
      <c r="S34" s="148"/>
      <c r="T34" s="6"/>
      <c r="U34" s="16"/>
      <c r="V34" s="17"/>
      <c r="W34" s="7"/>
      <c r="X34" s="6"/>
      <c r="Y34" s="16"/>
      <c r="Z34" s="17"/>
    </row>
    <row r="35" spans="1:26" s="7" customFormat="1" ht="24" customHeight="1">
      <c r="A35" s="294"/>
      <c r="B35" s="295"/>
      <c r="C35" s="295"/>
      <c r="D35" s="296"/>
      <c r="E35" s="296"/>
      <c r="F35" s="296"/>
      <c r="G35" s="296"/>
      <c r="H35" s="296"/>
      <c r="I35" s="589" t="s">
        <v>82</v>
      </c>
      <c r="J35" s="589"/>
      <c r="K35" s="589"/>
      <c r="L35" s="589"/>
      <c r="M35" s="589"/>
      <c r="N35" s="589"/>
      <c r="O35" s="297">
        <f>Total_Road_EUs</f>
        <v>15591.655620000001</v>
      </c>
      <c r="P35" s="12"/>
      <c r="Q35" s="106"/>
      <c r="R35" s="106"/>
      <c r="S35" s="148"/>
      <c r="T35" s="6"/>
      <c r="U35" s="16"/>
      <c r="V35" s="17"/>
      <c r="X35" s="6"/>
      <c r="Y35" s="16"/>
      <c r="Z35" s="17"/>
    </row>
    <row r="36" spans="1:26" s="7" customFormat="1" ht="24" customHeight="1" thickBot="1">
      <c r="A36" s="298"/>
      <c r="B36" s="299"/>
      <c r="C36" s="299"/>
      <c r="D36" s="300"/>
      <c r="E36" s="300"/>
      <c r="F36" s="300"/>
      <c r="G36" s="300"/>
      <c r="H36" s="300"/>
      <c r="I36" s="300"/>
      <c r="J36" s="300"/>
      <c r="K36" s="300"/>
      <c r="L36" s="586" t="s">
        <v>63</v>
      </c>
      <c r="M36" s="586"/>
      <c r="N36" s="586"/>
      <c r="O36" s="301">
        <f>O34/O35</f>
        <v>473.45161574666344</v>
      </c>
      <c r="P36" s="94"/>
      <c r="Q36" s="106"/>
      <c r="R36" s="106"/>
      <c r="S36" s="148"/>
      <c r="T36" s="6"/>
      <c r="U36" s="16"/>
      <c r="V36" s="17"/>
      <c r="X36" s="6"/>
      <c r="Y36" s="16"/>
      <c r="Z36" s="17"/>
    </row>
    <row r="37" spans="1:26" s="7" customFormat="1" ht="15" customHeight="1" thickBot="1" thickTop="1">
      <c r="A37" s="149"/>
      <c r="B37" s="149"/>
      <c r="C37" s="149"/>
      <c r="D37" s="150"/>
      <c r="E37" s="150"/>
      <c r="F37" s="150"/>
      <c r="G37" s="150"/>
      <c r="H37" s="150"/>
      <c r="I37" s="150"/>
      <c r="J37" s="150"/>
      <c r="K37" s="150"/>
      <c r="L37" s="157"/>
      <c r="M37" s="157"/>
      <c r="N37" s="157"/>
      <c r="O37" s="158"/>
      <c r="P37" s="12"/>
      <c r="Q37" s="148"/>
      <c r="R37" s="158"/>
      <c r="S37" s="148"/>
      <c r="T37" s="16"/>
      <c r="U37" s="16"/>
      <c r="V37" s="11"/>
      <c r="X37" s="16"/>
      <c r="Y37" s="16"/>
      <c r="Z37" s="11"/>
    </row>
    <row r="38" spans="1:26" s="7" customFormat="1" ht="27" customHeight="1" thickBot="1">
      <c r="A38" s="151"/>
      <c r="B38" s="151"/>
      <c r="C38" s="151"/>
      <c r="D38" s="150"/>
      <c r="E38" s="150"/>
      <c r="F38" s="150"/>
      <c r="G38" s="150"/>
      <c r="H38" s="150"/>
      <c r="I38" s="148"/>
      <c r="J38" s="148"/>
      <c r="K38" s="148"/>
      <c r="L38" s="590" t="s">
        <v>112</v>
      </c>
      <c r="M38" s="591"/>
      <c r="N38" s="591"/>
      <c r="O38" s="592"/>
      <c r="P38" s="12"/>
      <c r="Q38" s="587"/>
      <c r="R38" s="158"/>
      <c r="S38" s="148"/>
      <c r="T38" s="9"/>
      <c r="U38" s="14"/>
      <c r="V38" s="11"/>
      <c r="X38" s="9"/>
      <c r="Y38" s="14"/>
      <c r="Z38" s="11"/>
    </row>
    <row r="39" spans="1:26" s="7" customFormat="1" ht="30.75" customHeight="1" thickBot="1">
      <c r="A39" s="151"/>
      <c r="B39" s="151"/>
      <c r="C39" s="151"/>
      <c r="D39" s="150"/>
      <c r="E39" s="150"/>
      <c r="F39" s="150"/>
      <c r="G39" s="150"/>
      <c r="H39" s="150"/>
      <c r="I39" s="148"/>
      <c r="J39" s="148"/>
      <c r="K39" s="148"/>
      <c r="L39" s="182"/>
      <c r="M39" s="183"/>
      <c r="N39" s="185" t="s">
        <v>62</v>
      </c>
      <c r="O39" s="146" t="s">
        <v>64</v>
      </c>
      <c r="P39" s="12"/>
      <c r="Q39" s="588"/>
      <c r="R39" s="158"/>
      <c r="S39" s="148"/>
      <c r="T39" s="9"/>
      <c r="U39" s="14"/>
      <c r="V39" s="11"/>
      <c r="X39" s="9"/>
      <c r="Y39" s="14"/>
      <c r="Z39" s="11"/>
    </row>
    <row r="40" spans="1:26" s="7" customFormat="1" ht="21.75" customHeight="1">
      <c r="A40" s="107"/>
      <c r="B40" s="107"/>
      <c r="C40" s="107"/>
      <c r="D40" s="108"/>
      <c r="E40" s="108"/>
      <c r="F40" s="108"/>
      <c r="G40" s="108"/>
      <c r="H40" s="108"/>
      <c r="I40" s="148"/>
      <c r="J40" s="148"/>
      <c r="K40" s="148"/>
      <c r="L40" s="200" t="s">
        <v>76</v>
      </c>
      <c r="M40" s="201"/>
      <c r="N40" s="191">
        <f>+'Equivalent Unit Calculations'!F16</f>
        <v>1</v>
      </c>
      <c r="O40" s="238">
        <f aca="true" t="shared" si="8" ref="O40:O45">N40*DCC_PER_ROAD_EU</f>
        <v>473.45161574666344</v>
      </c>
      <c r="P40" s="93"/>
      <c r="Q40" s="273" t="s">
        <v>61</v>
      </c>
      <c r="R40" s="106"/>
      <c r="S40" s="148"/>
      <c r="T40" s="6"/>
      <c r="U40" s="16"/>
      <c r="V40" s="17"/>
      <c r="X40" s="6"/>
      <c r="Y40" s="16"/>
      <c r="Z40" s="17"/>
    </row>
    <row r="41" spans="1:26" s="7" customFormat="1" ht="21.75" customHeight="1">
      <c r="A41" s="149"/>
      <c r="B41" s="149"/>
      <c r="C41" s="149"/>
      <c r="D41" s="150"/>
      <c r="E41" s="150"/>
      <c r="F41" s="150"/>
      <c r="G41" s="150"/>
      <c r="H41" s="150"/>
      <c r="I41" s="148"/>
      <c r="J41" s="148"/>
      <c r="K41" s="148"/>
      <c r="L41" s="184" t="s">
        <v>77</v>
      </c>
      <c r="M41" s="148"/>
      <c r="N41" s="194">
        <f>+'Equivalent Unit Calculations'!F17</f>
        <v>0.56667</v>
      </c>
      <c r="O41" s="239">
        <f t="shared" si="8"/>
        <v>268.2908270951618</v>
      </c>
      <c r="P41" s="12"/>
      <c r="Q41" s="274" t="s">
        <v>61</v>
      </c>
      <c r="R41" s="158"/>
      <c r="S41" s="148"/>
      <c r="T41" s="9"/>
      <c r="U41" s="10"/>
      <c r="V41" s="11"/>
      <c r="X41" s="9"/>
      <c r="Y41" s="10"/>
      <c r="Z41" s="11"/>
    </row>
    <row r="42" spans="1:25" s="7" customFormat="1" ht="21.75" customHeight="1">
      <c r="A42" s="152"/>
      <c r="B42" s="152"/>
      <c r="C42" s="152"/>
      <c r="D42" s="153"/>
      <c r="E42" s="153"/>
      <c r="F42" s="153"/>
      <c r="G42" s="153"/>
      <c r="H42" s="153"/>
      <c r="I42" s="148"/>
      <c r="J42" s="148"/>
      <c r="K42" s="148"/>
      <c r="L42" s="184" t="s">
        <v>78</v>
      </c>
      <c r="M42" s="148"/>
      <c r="N42" s="194">
        <f>+'Equivalent Unit Calculations'!F18</f>
        <v>0.525</v>
      </c>
      <c r="O42" s="239">
        <f t="shared" si="8"/>
        <v>248.5620982669983</v>
      </c>
      <c r="P42" s="12"/>
      <c r="Q42" s="274" t="s">
        <v>61</v>
      </c>
      <c r="R42" s="148"/>
      <c r="S42" s="148"/>
      <c r="T42" s="16"/>
      <c r="U42" s="16"/>
      <c r="X42" s="16"/>
      <c r="Y42" s="16"/>
    </row>
    <row r="43" spans="1:26" s="7" customFormat="1" ht="21.75" customHeight="1">
      <c r="A43" s="154"/>
      <c r="B43" s="154"/>
      <c r="C43" s="154"/>
      <c r="D43" s="150"/>
      <c r="E43" s="150"/>
      <c r="F43" s="150"/>
      <c r="G43" s="150"/>
      <c r="H43" s="150"/>
      <c r="I43" s="148"/>
      <c r="J43" s="148"/>
      <c r="K43" s="148"/>
      <c r="L43" s="184" t="s">
        <v>30</v>
      </c>
      <c r="M43" s="148"/>
      <c r="N43" s="194">
        <f>+'Equivalent Unit Calculations'!F19</f>
        <v>0.0525</v>
      </c>
      <c r="O43" s="254">
        <f t="shared" si="8"/>
        <v>24.85620982669983</v>
      </c>
      <c r="P43" s="12"/>
      <c r="Q43" s="274" t="s">
        <v>92</v>
      </c>
      <c r="R43" s="158"/>
      <c r="S43" s="148"/>
      <c r="T43" s="10"/>
      <c r="U43" s="16"/>
      <c r="V43" s="11"/>
      <c r="X43" s="10"/>
      <c r="Y43" s="16"/>
      <c r="Z43" s="11"/>
    </row>
    <row r="44" spans="1:26" s="7" customFormat="1" ht="21.75" customHeight="1">
      <c r="A44" s="154"/>
      <c r="B44" s="154"/>
      <c r="C44" s="154"/>
      <c r="D44" s="150"/>
      <c r="E44" s="150"/>
      <c r="F44" s="150"/>
      <c r="G44" s="150"/>
      <c r="H44" s="150"/>
      <c r="I44" s="148"/>
      <c r="J44" s="148"/>
      <c r="K44" s="148"/>
      <c r="L44" s="593" t="s">
        <v>31</v>
      </c>
      <c r="M44" s="594"/>
      <c r="N44" s="194">
        <f>+'Equivalent Unit Calculations'!F20</f>
        <v>18.6667</v>
      </c>
      <c r="O44" s="239">
        <f t="shared" si="8"/>
        <v>8837.779275658242</v>
      </c>
      <c r="P44" s="12"/>
      <c r="Q44" s="274" t="s">
        <v>91</v>
      </c>
      <c r="R44" s="158"/>
      <c r="S44" s="148"/>
      <c r="T44" s="10"/>
      <c r="U44" s="16"/>
      <c r="V44" s="11"/>
      <c r="X44" s="10"/>
      <c r="Y44" s="16"/>
      <c r="Z44" s="11"/>
    </row>
    <row r="45" spans="1:26" s="7" customFormat="1" ht="21.75" customHeight="1" thickBot="1">
      <c r="A45" s="154"/>
      <c r="B45" s="154"/>
      <c r="C45" s="154"/>
      <c r="D45" s="150"/>
      <c r="E45" s="150"/>
      <c r="F45" s="150"/>
      <c r="G45" s="150"/>
      <c r="H45" s="150"/>
      <c r="I45" s="148"/>
      <c r="J45" s="148"/>
      <c r="K45" s="148"/>
      <c r="L45" s="202" t="s">
        <v>32</v>
      </c>
      <c r="M45" s="203"/>
      <c r="N45" s="197">
        <f>+'Equivalent Unit Calculations'!F21</f>
        <v>0.03</v>
      </c>
      <c r="O45" s="255">
        <f t="shared" si="8"/>
        <v>14.203548472399902</v>
      </c>
      <c r="P45" s="94"/>
      <c r="Q45" s="275" t="s">
        <v>92</v>
      </c>
      <c r="R45" s="158"/>
      <c r="S45" s="148"/>
      <c r="T45" s="26"/>
      <c r="U45" s="16"/>
      <c r="V45" s="11"/>
      <c r="X45" s="26"/>
      <c r="Y45" s="16"/>
      <c r="Z45" s="11"/>
    </row>
    <row r="46" spans="1:26" s="7" customFormat="1" ht="24" customHeight="1">
      <c r="A46" s="160"/>
      <c r="B46" s="160"/>
      <c r="C46" s="160"/>
      <c r="D46" s="15"/>
      <c r="E46" s="15"/>
      <c r="F46" s="15"/>
      <c r="G46" s="15"/>
      <c r="H46" s="15"/>
      <c r="I46" s="15"/>
      <c r="J46" s="15"/>
      <c r="K46" s="148"/>
      <c r="L46" s="159"/>
      <c r="M46" s="159"/>
      <c r="N46" s="159"/>
      <c r="O46" s="159"/>
      <c r="P46" s="159"/>
      <c r="Q46" s="159"/>
      <c r="R46" s="159"/>
      <c r="S46" s="148"/>
      <c r="T46" s="18"/>
      <c r="U46" s="18"/>
      <c r="V46" s="19"/>
      <c r="X46" s="18"/>
      <c r="Y46" s="18"/>
      <c r="Z46" s="19"/>
    </row>
    <row r="47" spans="1:26" s="7" customFormat="1" ht="16.5">
      <c r="A47" s="23"/>
      <c r="B47" s="23"/>
      <c r="C47" s="23"/>
      <c r="D47" s="12"/>
      <c r="E47" s="12"/>
      <c r="F47" s="12"/>
      <c r="G47" s="12"/>
      <c r="H47" s="12"/>
      <c r="I47" s="12"/>
      <c r="J47" s="12"/>
      <c r="K47" s="12"/>
      <c r="L47" s="9"/>
      <c r="M47" s="9"/>
      <c r="N47" s="9"/>
      <c r="O47" s="11"/>
      <c r="P47" s="12"/>
      <c r="R47" s="11"/>
      <c r="T47" s="24"/>
      <c r="U47" s="14"/>
      <c r="V47" s="11"/>
      <c r="X47" s="24"/>
      <c r="Y47" s="14"/>
      <c r="Z47" s="11"/>
    </row>
    <row r="48" spans="1:26" s="7" customFormat="1" ht="17.25">
      <c r="A48" s="27"/>
      <c r="B48" s="27"/>
      <c r="C48" s="27"/>
      <c r="D48" s="18"/>
      <c r="E48" s="18"/>
      <c r="F48" s="18"/>
      <c r="G48" s="18"/>
      <c r="H48" s="18"/>
      <c r="I48" s="18"/>
      <c r="J48" s="18"/>
      <c r="K48" s="18"/>
      <c r="L48" s="19"/>
      <c r="M48" s="19"/>
      <c r="N48"/>
      <c r="O48" s="19"/>
      <c r="P48" s="12"/>
      <c r="R48" s="19"/>
      <c r="T48" s="18"/>
      <c r="U48" s="18"/>
      <c r="V48" s="19"/>
      <c r="X48" s="18"/>
      <c r="Y48" s="18"/>
      <c r="Z48" s="19"/>
    </row>
    <row r="49" spans="1:14" s="7" customFormat="1" ht="16.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/>
      <c r="M49" s="30"/>
      <c r="N49" s="30"/>
    </row>
    <row r="50" spans="12:14" s="7" customFormat="1" ht="16.5">
      <c r="L50" s="32"/>
      <c r="M50" s="32"/>
      <c r="N50" s="32"/>
    </row>
    <row r="51" spans="12:14" s="7" customFormat="1" ht="16.5">
      <c r="L51" s="19"/>
      <c r="M51" s="19"/>
      <c r="N51" s="19"/>
    </row>
    <row r="52" spans="12:14" s="7" customFormat="1" ht="16.5">
      <c r="L52" s="32"/>
      <c r="M52" s="32"/>
      <c r="N52" s="32"/>
    </row>
    <row r="53" spans="12:14" s="7" customFormat="1" ht="16.5">
      <c r="L53" s="32"/>
      <c r="M53" s="32"/>
      <c r="N53" s="32"/>
    </row>
    <row r="54" spans="1:15" s="7" customFormat="1" ht="17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spans="1:15" s="7" customFormat="1" ht="16.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6"/>
      <c r="M55" s="36"/>
      <c r="N55" s="36"/>
      <c r="O55" s="32"/>
    </row>
    <row r="56" spans="1:15" s="7" customFormat="1" ht="16.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6"/>
      <c r="M56" s="36"/>
      <c r="N56" s="36"/>
      <c r="O56" s="32"/>
    </row>
    <row r="57" spans="1:15" s="7" customFormat="1" ht="16.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6"/>
      <c r="M57" s="36"/>
      <c r="N57" s="36"/>
      <c r="O57" s="32"/>
    </row>
    <row r="58" spans="1:15" s="7" customFormat="1" ht="16.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6"/>
      <c r="M58" s="36"/>
      <c r="N58" s="36"/>
      <c r="O58" s="32"/>
    </row>
    <row r="59" spans="1:17" s="7" customFormat="1" ht="17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40"/>
      <c r="M59" s="40"/>
      <c r="N59" s="40"/>
      <c r="O59" s="34"/>
      <c r="P59" s="41"/>
      <c r="Q59" s="41"/>
    </row>
    <row r="60" spans="12:15" s="7" customFormat="1" ht="16.5">
      <c r="L60" s="38"/>
      <c r="M60" s="38"/>
      <c r="N60" s="38"/>
      <c r="O60" s="32"/>
    </row>
    <row r="61" spans="12:15" s="7" customFormat="1" ht="16.5">
      <c r="L61" s="36"/>
      <c r="M61" s="36"/>
      <c r="N61" s="36"/>
      <c r="O61" s="32"/>
    </row>
    <row r="62" spans="12:15" s="7" customFormat="1" ht="16.5">
      <c r="L62" s="36"/>
      <c r="M62" s="36"/>
      <c r="N62" s="36"/>
      <c r="O62" s="32"/>
    </row>
    <row r="63" spans="1:15" s="7" customFormat="1" ht="17.2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40"/>
      <c r="M63" s="40"/>
      <c r="N63" s="40"/>
      <c r="O63" s="32"/>
    </row>
    <row r="64" spans="1:15" s="7" customFormat="1" ht="16.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32"/>
      <c r="M64" s="32"/>
      <c r="N64" s="32"/>
      <c r="O64" s="32"/>
    </row>
    <row r="65" spans="1:15" s="7" customFormat="1" ht="16.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O65" s="32"/>
    </row>
    <row r="66" spans="1:17" s="7" customFormat="1" ht="17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1"/>
      <c r="M66" s="41"/>
      <c r="N66" s="41"/>
      <c r="O66" s="34"/>
      <c r="P66" s="41"/>
      <c r="Q66" s="41"/>
    </row>
    <row r="67" spans="1:15" s="7" customFormat="1" ht="16.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3"/>
      <c r="M67" s="43"/>
      <c r="N67" s="43"/>
      <c r="O67" s="32"/>
    </row>
    <row r="68" spans="1:17" s="7" customFormat="1" ht="18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1"/>
      <c r="M68" s="41"/>
      <c r="N68" s="41"/>
      <c r="O68" s="46"/>
      <c r="P68" s="41"/>
      <c r="Q68" s="41"/>
    </row>
    <row r="69" spans="1:15" s="7" customFormat="1" ht="16.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32"/>
      <c r="M69" s="32"/>
      <c r="N69" s="32"/>
      <c r="O69" s="32"/>
    </row>
    <row r="70" spans="12:15" s="7" customFormat="1" ht="16.5">
      <c r="L70" s="32"/>
      <c r="M70" s="32"/>
      <c r="N70" s="32"/>
      <c r="O70" s="32"/>
    </row>
    <row r="71" spans="1:15" s="7" customFormat="1" ht="16.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1"/>
      <c r="M71" s="31"/>
      <c r="N71" s="31"/>
      <c r="O71" s="32"/>
    </row>
    <row r="72" spans="12:15" s="7" customFormat="1" ht="16.5">
      <c r="L72" s="47"/>
      <c r="M72" s="47"/>
      <c r="N72" s="47"/>
      <c r="O72" s="32"/>
    </row>
    <row r="73" spans="12:15" s="7" customFormat="1" ht="16.5">
      <c r="L73" s="48"/>
      <c r="M73" s="48"/>
      <c r="N73" s="48"/>
      <c r="O73" s="32"/>
    </row>
    <row r="74" spans="12:15" s="7" customFormat="1" ht="16.5">
      <c r="L74" s="33"/>
      <c r="M74" s="33"/>
      <c r="N74" s="33"/>
      <c r="O74" s="32"/>
    </row>
    <row r="75" spans="12:15" s="7" customFormat="1" ht="16.5">
      <c r="L75" s="32"/>
      <c r="M75" s="32"/>
      <c r="N75" s="32"/>
      <c r="O75" s="32"/>
    </row>
    <row r="76" spans="12:15" s="7" customFormat="1" ht="16.5">
      <c r="L76" s="32"/>
      <c r="M76" s="32"/>
      <c r="N76" s="32"/>
      <c r="O76" s="32"/>
    </row>
    <row r="77" spans="12:15" s="7" customFormat="1" ht="16.5">
      <c r="L77" s="32"/>
      <c r="M77" s="32"/>
      <c r="N77" s="32"/>
      <c r="O77" s="32"/>
    </row>
    <row r="78" spans="12:15" s="7" customFormat="1" ht="16.5">
      <c r="L78" s="32"/>
      <c r="M78" s="32"/>
      <c r="N78" s="32"/>
      <c r="O78" s="32"/>
    </row>
    <row r="79" spans="1:15" s="7" customFormat="1" ht="17.2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50"/>
      <c r="M79" s="50"/>
      <c r="N79" s="50"/>
      <c r="O79" s="32"/>
    </row>
    <row r="80" spans="12:15" s="7" customFormat="1" ht="16.5">
      <c r="L80" s="33"/>
      <c r="M80" s="33"/>
      <c r="N80" s="33"/>
      <c r="O80" s="32"/>
    </row>
    <row r="81" spans="12:15" s="7" customFormat="1" ht="16.5">
      <c r="L81" s="33"/>
      <c r="M81" s="33"/>
      <c r="N81" s="33"/>
      <c r="O81" s="32"/>
    </row>
    <row r="82" spans="12:15" s="7" customFormat="1" ht="16.5">
      <c r="L82" s="30"/>
      <c r="M82" s="30"/>
      <c r="N82" s="30"/>
      <c r="O82" s="32"/>
    </row>
    <row r="83" spans="12:15" s="7" customFormat="1" ht="16.5">
      <c r="L83" s="32"/>
      <c r="M83" s="32"/>
      <c r="N83" s="32"/>
      <c r="O83" s="32"/>
    </row>
    <row r="84" spans="1:15" s="7" customFormat="1" ht="16.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2"/>
      <c r="M84" s="52"/>
      <c r="N84" s="52"/>
      <c r="O84" s="32"/>
    </row>
    <row r="85" spans="1:15" s="7" customFormat="1" ht="16.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0"/>
      <c r="M85" s="50"/>
      <c r="N85" s="50"/>
      <c r="O85" s="32"/>
    </row>
    <row r="86" spans="1:15" s="7" customFormat="1" ht="16.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0"/>
      <c r="M86" s="50"/>
      <c r="N86" s="50"/>
      <c r="O86" s="32"/>
    </row>
    <row r="87" spans="1:15" s="7" customFormat="1" ht="16.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3"/>
      <c r="M87" s="53"/>
      <c r="N87" s="53"/>
      <c r="O87" s="32"/>
    </row>
    <row r="88" spans="12:15" s="7" customFormat="1" ht="16.5">
      <c r="L88" s="32"/>
      <c r="M88" s="32"/>
      <c r="N88" s="32"/>
      <c r="O88" s="32"/>
    </row>
    <row r="89" spans="1:15" s="7" customFormat="1" ht="17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32"/>
      <c r="M89" s="32"/>
      <c r="N89" s="32"/>
      <c r="O89" s="32"/>
    </row>
    <row r="90" spans="12:15" s="7" customFormat="1" ht="16.5">
      <c r="L90" s="32"/>
      <c r="M90" s="32"/>
      <c r="N90" s="32"/>
      <c r="O90" s="32"/>
    </row>
    <row r="91" spans="12:15" s="7" customFormat="1" ht="16.5">
      <c r="L91" s="32"/>
      <c r="M91" s="32"/>
      <c r="N91" s="32"/>
      <c r="O91" s="32"/>
    </row>
    <row r="92" spans="12:15" s="7" customFormat="1" ht="16.5">
      <c r="L92" s="32"/>
      <c r="M92" s="32"/>
      <c r="N92" s="32"/>
      <c r="O92" s="32"/>
    </row>
    <row r="93" spans="12:15" s="7" customFormat="1" ht="16.5">
      <c r="L93" s="32"/>
      <c r="M93" s="32"/>
      <c r="N93" s="32"/>
      <c r="O93" s="32"/>
    </row>
    <row r="94" spans="12:15" s="7" customFormat="1" ht="16.5">
      <c r="L94" s="32"/>
      <c r="M94" s="32"/>
      <c r="N94" s="32"/>
      <c r="O94" s="32"/>
    </row>
    <row r="95" spans="12:15" s="7" customFormat="1" ht="16.5">
      <c r="L95" s="32"/>
      <c r="M95" s="32"/>
      <c r="N95" s="32"/>
      <c r="O95" s="32"/>
    </row>
    <row r="96" spans="12:15" s="7" customFormat="1" ht="16.5">
      <c r="L96" s="32"/>
      <c r="M96" s="32"/>
      <c r="N96" s="32"/>
      <c r="O96" s="32"/>
    </row>
    <row r="97" spans="12:15" s="7" customFormat="1" ht="16.5">
      <c r="L97" s="32"/>
      <c r="M97" s="32"/>
      <c r="N97" s="32"/>
      <c r="O97" s="32"/>
    </row>
    <row r="98" spans="12:15" s="7" customFormat="1" ht="16.5">
      <c r="L98" s="32"/>
      <c r="M98" s="32"/>
      <c r="N98" s="32"/>
      <c r="O98" s="32"/>
    </row>
    <row r="99" spans="12:15" s="7" customFormat="1" ht="16.5">
      <c r="L99" s="32"/>
      <c r="M99" s="32"/>
      <c r="N99" s="32"/>
      <c r="O99" s="32"/>
    </row>
    <row r="100" spans="12:15" s="7" customFormat="1" ht="16.5">
      <c r="L100" s="32"/>
      <c r="M100" s="32"/>
      <c r="N100" s="32"/>
      <c r="O100" s="32"/>
    </row>
    <row r="101" spans="12:15" s="7" customFormat="1" ht="16.5">
      <c r="L101" s="32"/>
      <c r="M101" s="32"/>
      <c r="N101" s="32"/>
      <c r="O101" s="32"/>
    </row>
    <row r="102" ht="16.5">
      <c r="O102" s="21"/>
    </row>
  </sheetData>
  <sheetProtection/>
  <mergeCells count="24">
    <mergeCell ref="A5:A6"/>
    <mergeCell ref="A7:A8"/>
    <mergeCell ref="A9:A11"/>
    <mergeCell ref="B12:B14"/>
    <mergeCell ref="B5:B6"/>
    <mergeCell ref="B7:B8"/>
    <mergeCell ref="B9:B11"/>
    <mergeCell ref="A12:A14"/>
    <mergeCell ref="E3:F3"/>
    <mergeCell ref="G3:G4"/>
    <mergeCell ref="M3:M4"/>
    <mergeCell ref="O3:O4"/>
    <mergeCell ref="P3:P4"/>
    <mergeCell ref="Q3:Q4"/>
    <mergeCell ref="H3:H4"/>
    <mergeCell ref="L36:N36"/>
    <mergeCell ref="Q38:Q39"/>
    <mergeCell ref="I35:N35"/>
    <mergeCell ref="L38:O38"/>
    <mergeCell ref="L44:M44"/>
    <mergeCell ref="X4:Z4"/>
    <mergeCell ref="T4:V4"/>
    <mergeCell ref="L3:L4"/>
    <mergeCell ref="I3:K3"/>
  </mergeCells>
  <printOptions/>
  <pageMargins left="0.75" right="0.75" top="0.5" bottom="0.33" header="0.5" footer="0.33"/>
  <pageSetup horizontalDpi="600" verticalDpi="600" orientation="landscape" paperSize="17" scale="59" r:id="rId1"/>
  <rowBreaks count="1" manualBreakCount="1">
    <brk id="45" max="255" man="1"/>
  </rowBreaks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AB96"/>
  <sheetViews>
    <sheetView view="pageBreakPreview" zoomScale="78" zoomScaleNormal="75" zoomScaleSheetLayoutView="78" zoomScalePageLayoutView="0" workbookViewId="0" topLeftCell="A1">
      <selection activeCell="A2" sqref="A2:IV2"/>
    </sheetView>
  </sheetViews>
  <sheetFormatPr defaultColWidth="9.140625" defaultRowHeight="12.75"/>
  <cols>
    <col min="1" max="1" width="4.7109375" style="1" customWidth="1"/>
    <col min="2" max="2" width="36.7109375" style="1" customWidth="1"/>
    <col min="3" max="3" width="37.28125" style="1" customWidth="1"/>
    <col min="4" max="4" width="9.57421875" style="1" customWidth="1"/>
    <col min="5" max="6" width="11.7109375" style="1" customWidth="1"/>
    <col min="7" max="7" width="18.8515625" style="1" bestFit="1" customWidth="1"/>
    <col min="8" max="8" width="15.8515625" style="1" bestFit="1" customWidth="1"/>
    <col min="9" max="10" width="15.7109375" style="1" bestFit="1" customWidth="1"/>
    <col min="11" max="11" width="17.7109375" style="21" bestFit="1" customWidth="1"/>
    <col min="12" max="13" width="17.8515625" style="21" customWidth="1"/>
    <col min="14" max="14" width="1.7109375" style="20" hidden="1" customWidth="1"/>
    <col min="15" max="15" width="24.57421875" style="22" hidden="1" customWidth="1"/>
    <col min="16" max="16" width="17.421875" style="1" customWidth="1"/>
    <col min="17" max="17" width="1.1484375" style="1" hidden="1" customWidth="1"/>
    <col min="18" max="18" width="0.9921875" style="21" hidden="1" customWidth="1"/>
    <col min="19" max="19" width="18.140625" style="1" customWidth="1"/>
    <col min="20" max="20" width="2.7109375" style="1" customWidth="1"/>
    <col min="21" max="21" width="1.28515625" style="1" customWidth="1"/>
    <col min="22" max="23" width="9.7109375" style="1" customWidth="1"/>
    <col min="24" max="24" width="13.8515625" style="1" customWidth="1"/>
    <col min="25" max="25" width="1.28515625" style="1" customWidth="1"/>
    <col min="26" max="27" width="9.7109375" style="1" customWidth="1"/>
    <col min="28" max="28" width="16.57421875" style="1" customWidth="1"/>
    <col min="29" max="29" width="10.28125" style="1" bestFit="1" customWidth="1"/>
    <col min="30" max="16384" width="9.140625" style="1" customWidth="1"/>
  </cols>
  <sheetData>
    <row r="1" spans="1:20" ht="17.25" thickBot="1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6"/>
      <c r="L1" s="156"/>
      <c r="M1" s="156"/>
      <c r="N1" s="169"/>
      <c r="O1" s="170"/>
      <c r="P1" s="155"/>
      <c r="Q1" s="155"/>
      <c r="R1" s="156"/>
      <c r="S1" s="155"/>
      <c r="T1" s="155"/>
    </row>
    <row r="2" spans="1:20" ht="31.5" customHeight="1" thickBot="1" thickTop="1">
      <c r="A2" s="284" t="s">
        <v>243</v>
      </c>
      <c r="B2" s="278"/>
      <c r="C2" s="278"/>
      <c r="D2" s="279"/>
      <c r="E2" s="280" t="s">
        <v>67</v>
      </c>
      <c r="F2" s="280" t="s">
        <v>68</v>
      </c>
      <c r="G2" s="280" t="s">
        <v>69</v>
      </c>
      <c r="H2" s="280" t="s">
        <v>70</v>
      </c>
      <c r="I2" s="280" t="s">
        <v>71</v>
      </c>
      <c r="J2" s="280" t="s">
        <v>72</v>
      </c>
      <c r="K2" s="281" t="s">
        <v>249</v>
      </c>
      <c r="L2" s="281" t="s">
        <v>247</v>
      </c>
      <c r="M2" s="281" t="s">
        <v>246</v>
      </c>
      <c r="N2" s="503" t="s">
        <v>73</v>
      </c>
      <c r="O2" s="503" t="s">
        <v>73</v>
      </c>
      <c r="P2" s="281" t="s">
        <v>245</v>
      </c>
      <c r="Q2" s="282"/>
      <c r="R2" s="503" t="s">
        <v>73</v>
      </c>
      <c r="S2" s="283" t="s">
        <v>244</v>
      </c>
      <c r="T2" s="155"/>
    </row>
    <row r="3" spans="1:20" ht="24" customHeight="1" thickBot="1">
      <c r="A3" s="285" t="s">
        <v>105</v>
      </c>
      <c r="B3" s="109"/>
      <c r="C3" s="109"/>
      <c r="D3" s="110"/>
      <c r="E3" s="611" t="s">
        <v>51</v>
      </c>
      <c r="F3" s="612"/>
      <c r="G3" s="613" t="s">
        <v>52</v>
      </c>
      <c r="H3" s="533" t="s">
        <v>90</v>
      </c>
      <c r="I3" s="533"/>
      <c r="J3" s="533"/>
      <c r="K3" s="534" t="s">
        <v>103</v>
      </c>
      <c r="L3" s="525" t="s">
        <v>53</v>
      </c>
      <c r="M3" s="113">
        <v>0.11</v>
      </c>
      <c r="N3" s="2"/>
      <c r="O3" s="3"/>
      <c r="P3" s="527" t="s">
        <v>104</v>
      </c>
      <c r="Q3" s="529" t="s">
        <v>55</v>
      </c>
      <c r="R3" s="104"/>
      <c r="S3" s="523" t="s">
        <v>56</v>
      </c>
      <c r="T3" s="155"/>
    </row>
    <row r="4" spans="1:28" ht="37.5" customHeight="1" thickBot="1">
      <c r="A4" s="286" t="s">
        <v>45</v>
      </c>
      <c r="B4" s="176" t="s">
        <v>42</v>
      </c>
      <c r="C4" s="177" t="s">
        <v>75</v>
      </c>
      <c r="D4" s="174" t="s">
        <v>43</v>
      </c>
      <c r="E4" s="175" t="s">
        <v>74</v>
      </c>
      <c r="F4" s="207" t="s">
        <v>214</v>
      </c>
      <c r="G4" s="614"/>
      <c r="H4" s="178" t="s">
        <v>65</v>
      </c>
      <c r="I4" s="179" t="s">
        <v>40</v>
      </c>
      <c r="J4" s="179" t="s">
        <v>66</v>
      </c>
      <c r="K4" s="535"/>
      <c r="L4" s="526"/>
      <c r="M4" s="114" t="s">
        <v>54</v>
      </c>
      <c r="N4" s="4"/>
      <c r="O4" s="5"/>
      <c r="P4" s="528"/>
      <c r="Q4" s="530"/>
      <c r="R4" s="77"/>
      <c r="S4" s="524"/>
      <c r="T4" s="155"/>
      <c r="U4" s="7"/>
      <c r="V4" s="522"/>
      <c r="W4" s="522"/>
      <c r="X4" s="522"/>
      <c r="Y4" s="7"/>
      <c r="Z4" s="522"/>
      <c r="AA4" s="522"/>
      <c r="AB4" s="522"/>
    </row>
    <row r="5" spans="1:28" ht="27.75" customHeight="1">
      <c r="A5" s="373">
        <v>1</v>
      </c>
      <c r="B5" s="374" t="s">
        <v>161</v>
      </c>
      <c r="C5" s="375" t="s">
        <v>162</v>
      </c>
      <c r="D5" s="376">
        <v>2011</v>
      </c>
      <c r="E5" s="377">
        <v>0.5</v>
      </c>
      <c r="F5" s="378">
        <f>1-E5</f>
        <v>0.5</v>
      </c>
      <c r="G5" s="379">
        <v>8300000</v>
      </c>
      <c r="H5" s="380"/>
      <c r="I5" s="381"/>
      <c r="J5" s="381"/>
      <c r="K5" s="337">
        <f aca="true" t="shared" si="0" ref="K5:K26">G5-SUM(H5:J5)</f>
        <v>8300000</v>
      </c>
      <c r="L5" s="337">
        <f aca="true" t="shared" si="1" ref="L5:L26">K5*E5</f>
        <v>4150000</v>
      </c>
      <c r="M5" s="338">
        <f>L5*M$3</f>
        <v>456500</v>
      </c>
      <c r="N5" s="382"/>
      <c r="O5" s="383" t="s">
        <v>0</v>
      </c>
      <c r="P5" s="339">
        <f>L5-M5</f>
        <v>3693500</v>
      </c>
      <c r="Q5" s="384"/>
      <c r="R5" s="385"/>
      <c r="S5" s="341">
        <f aca="true" t="shared" si="2" ref="S5:S26">G5-L5+M5-SUM(H5:J5)</f>
        <v>4606500</v>
      </c>
      <c r="T5" s="155"/>
      <c r="U5" s="7"/>
      <c r="V5" s="9"/>
      <c r="W5" s="13"/>
      <c r="X5" s="11"/>
      <c r="Y5" s="7"/>
      <c r="Z5" s="9"/>
      <c r="AA5" s="13"/>
      <c r="AB5" s="11"/>
    </row>
    <row r="6" spans="1:28" ht="27.75" customHeight="1">
      <c r="A6" s="386">
        <v>2</v>
      </c>
      <c r="B6" s="387" t="s">
        <v>209</v>
      </c>
      <c r="C6" s="388" t="s">
        <v>210</v>
      </c>
      <c r="D6" s="389">
        <v>2025</v>
      </c>
      <c r="E6" s="390">
        <v>0.5</v>
      </c>
      <c r="F6" s="391">
        <f>1-E6</f>
        <v>0.5</v>
      </c>
      <c r="G6" s="392">
        <v>10000000</v>
      </c>
      <c r="H6" s="393"/>
      <c r="I6" s="394"/>
      <c r="J6" s="394"/>
      <c r="K6" s="356">
        <f t="shared" si="0"/>
        <v>10000000</v>
      </c>
      <c r="L6" s="356">
        <f t="shared" si="1"/>
        <v>5000000</v>
      </c>
      <c r="M6" s="357">
        <f>L6*M$3</f>
        <v>550000</v>
      </c>
      <c r="N6" s="395"/>
      <c r="O6" s="396"/>
      <c r="P6" s="358">
        <f>L6-M6</f>
        <v>4450000</v>
      </c>
      <c r="Q6" s="397"/>
      <c r="R6" s="398"/>
      <c r="S6" s="360">
        <f t="shared" si="2"/>
        <v>5550000</v>
      </c>
      <c r="T6" s="155"/>
      <c r="U6" s="7"/>
      <c r="V6" s="9"/>
      <c r="W6" s="14"/>
      <c r="X6" s="11"/>
      <c r="Y6" s="7"/>
      <c r="Z6" s="9"/>
      <c r="AA6" s="14"/>
      <c r="AB6" s="11"/>
    </row>
    <row r="7" spans="1:28" ht="52.5" customHeight="1">
      <c r="A7" s="386">
        <v>3</v>
      </c>
      <c r="B7" s="387" t="s">
        <v>196</v>
      </c>
      <c r="C7" s="388" t="s">
        <v>197</v>
      </c>
      <c r="D7" s="389">
        <v>2016</v>
      </c>
      <c r="E7" s="390">
        <v>1</v>
      </c>
      <c r="F7" s="391">
        <f>1-E7</f>
        <v>0</v>
      </c>
      <c r="G7" s="392">
        <v>5400000</v>
      </c>
      <c r="H7" s="393"/>
      <c r="I7" s="394"/>
      <c r="J7" s="394"/>
      <c r="K7" s="356">
        <f t="shared" si="0"/>
        <v>5400000</v>
      </c>
      <c r="L7" s="356">
        <f t="shared" si="1"/>
        <v>5400000</v>
      </c>
      <c r="M7" s="357">
        <f>L7*M$3</f>
        <v>594000</v>
      </c>
      <c r="N7" s="395"/>
      <c r="O7" s="396"/>
      <c r="P7" s="358">
        <f>L7-M7</f>
        <v>4806000</v>
      </c>
      <c r="Q7" s="397"/>
      <c r="R7" s="398"/>
      <c r="S7" s="360">
        <f t="shared" si="2"/>
        <v>594000</v>
      </c>
      <c r="T7" s="155"/>
      <c r="U7" s="7"/>
      <c r="V7" s="9"/>
      <c r="W7" s="14"/>
      <c r="X7" s="11"/>
      <c r="Y7" s="7"/>
      <c r="Z7" s="9"/>
      <c r="AA7" s="14"/>
      <c r="AB7" s="11"/>
    </row>
    <row r="8" spans="1:28" ht="27.75" customHeight="1">
      <c r="A8" s="386">
        <v>4</v>
      </c>
      <c r="B8" s="387" t="s">
        <v>163</v>
      </c>
      <c r="C8" s="388" t="s">
        <v>164</v>
      </c>
      <c r="D8" s="389">
        <v>2013</v>
      </c>
      <c r="E8" s="390">
        <v>0.5</v>
      </c>
      <c r="F8" s="391">
        <f aca="true" t="shared" si="3" ref="F8:F26">1-E8</f>
        <v>0.5</v>
      </c>
      <c r="G8" s="392">
        <v>9300000</v>
      </c>
      <c r="H8" s="393"/>
      <c r="I8" s="394"/>
      <c r="J8" s="394"/>
      <c r="K8" s="356">
        <f t="shared" si="0"/>
        <v>9300000</v>
      </c>
      <c r="L8" s="356">
        <f t="shared" si="1"/>
        <v>4650000</v>
      </c>
      <c r="M8" s="357">
        <f aca="true" t="shared" si="4" ref="M8:M26">L8*M$3</f>
        <v>511500</v>
      </c>
      <c r="N8" s="395"/>
      <c r="O8" s="396" t="s">
        <v>0</v>
      </c>
      <c r="P8" s="358">
        <f aca="true" t="shared" si="5" ref="P8:P26">L8-M8</f>
        <v>4138500</v>
      </c>
      <c r="Q8" s="397"/>
      <c r="R8" s="398"/>
      <c r="S8" s="360">
        <f t="shared" si="2"/>
        <v>5161500</v>
      </c>
      <c r="T8" s="155"/>
      <c r="U8" s="7"/>
      <c r="V8" s="9"/>
      <c r="W8" s="14"/>
      <c r="X8" s="11"/>
      <c r="Y8" s="7"/>
      <c r="Z8" s="9"/>
      <c r="AA8" s="14"/>
      <c r="AB8" s="11"/>
    </row>
    <row r="9" spans="1:28" ht="27.75" customHeight="1">
      <c r="A9" s="386">
        <v>5</v>
      </c>
      <c r="B9" s="387" t="s">
        <v>165</v>
      </c>
      <c r="C9" s="388" t="s">
        <v>194</v>
      </c>
      <c r="D9" s="389">
        <v>2020</v>
      </c>
      <c r="E9" s="390">
        <v>0.75</v>
      </c>
      <c r="F9" s="391">
        <f t="shared" si="3"/>
        <v>0.25</v>
      </c>
      <c r="G9" s="392">
        <v>2420000</v>
      </c>
      <c r="H9" s="393"/>
      <c r="I9" s="394"/>
      <c r="J9" s="394"/>
      <c r="K9" s="356">
        <f t="shared" si="0"/>
        <v>2420000</v>
      </c>
      <c r="L9" s="356">
        <f t="shared" si="1"/>
        <v>1815000</v>
      </c>
      <c r="M9" s="357">
        <f t="shared" si="4"/>
        <v>199650</v>
      </c>
      <c r="N9" s="395"/>
      <c r="O9" s="396" t="s">
        <v>0</v>
      </c>
      <c r="P9" s="358">
        <f t="shared" si="5"/>
        <v>1615350</v>
      </c>
      <c r="Q9" s="397"/>
      <c r="R9" s="398"/>
      <c r="S9" s="360">
        <f t="shared" si="2"/>
        <v>804650</v>
      </c>
      <c r="T9" s="155"/>
      <c r="U9" s="7"/>
      <c r="V9" s="9"/>
      <c r="W9" s="14"/>
      <c r="X9" s="11"/>
      <c r="Y9" s="7"/>
      <c r="Z9" s="9"/>
      <c r="AA9" s="14"/>
      <c r="AB9" s="11"/>
    </row>
    <row r="10" spans="1:28" ht="27.75" customHeight="1">
      <c r="A10" s="386">
        <v>6</v>
      </c>
      <c r="B10" s="387" t="s">
        <v>166</v>
      </c>
      <c r="C10" s="388" t="s">
        <v>164</v>
      </c>
      <c r="D10" s="389">
        <v>2020</v>
      </c>
      <c r="E10" s="390">
        <v>0.5</v>
      </c>
      <c r="F10" s="391">
        <f t="shared" si="3"/>
        <v>0.5</v>
      </c>
      <c r="G10" s="392">
        <v>4500000</v>
      </c>
      <c r="H10" s="393"/>
      <c r="I10" s="394"/>
      <c r="J10" s="394"/>
      <c r="K10" s="356">
        <f t="shared" si="0"/>
        <v>4500000</v>
      </c>
      <c r="L10" s="356">
        <f t="shared" si="1"/>
        <v>2250000</v>
      </c>
      <c r="M10" s="357">
        <f t="shared" si="4"/>
        <v>247500</v>
      </c>
      <c r="N10" s="395"/>
      <c r="O10" s="396" t="s">
        <v>0</v>
      </c>
      <c r="P10" s="358">
        <f t="shared" si="5"/>
        <v>2002500</v>
      </c>
      <c r="Q10" s="397"/>
      <c r="R10" s="398"/>
      <c r="S10" s="360">
        <f t="shared" si="2"/>
        <v>2497500</v>
      </c>
      <c r="T10" s="155"/>
      <c r="U10" s="7"/>
      <c r="V10" s="9"/>
      <c r="W10" s="14"/>
      <c r="X10" s="11"/>
      <c r="Y10" s="7"/>
      <c r="Z10" s="9"/>
      <c r="AA10" s="14"/>
      <c r="AB10" s="11"/>
    </row>
    <row r="11" spans="1:28" ht="40.5" customHeight="1">
      <c r="A11" s="386">
        <v>7</v>
      </c>
      <c r="B11" s="387" t="s">
        <v>167</v>
      </c>
      <c r="C11" s="388" t="s">
        <v>168</v>
      </c>
      <c r="D11" s="389">
        <v>2020</v>
      </c>
      <c r="E11" s="390">
        <v>1</v>
      </c>
      <c r="F11" s="391">
        <f t="shared" si="3"/>
        <v>0</v>
      </c>
      <c r="G11" s="392">
        <v>1000000</v>
      </c>
      <c r="H11" s="399">
        <v>1000000</v>
      </c>
      <c r="I11" s="394"/>
      <c r="J11" s="394"/>
      <c r="K11" s="356">
        <f t="shared" si="0"/>
        <v>0</v>
      </c>
      <c r="L11" s="356">
        <f t="shared" si="1"/>
        <v>0</v>
      </c>
      <c r="M11" s="357">
        <f t="shared" si="4"/>
        <v>0</v>
      </c>
      <c r="N11" s="395"/>
      <c r="O11" s="396" t="s">
        <v>0</v>
      </c>
      <c r="P11" s="358">
        <f t="shared" si="5"/>
        <v>0</v>
      </c>
      <c r="Q11" s="397"/>
      <c r="R11" s="398"/>
      <c r="S11" s="360">
        <f t="shared" si="2"/>
        <v>0</v>
      </c>
      <c r="T11" s="155"/>
      <c r="U11" s="7"/>
      <c r="V11" s="9"/>
      <c r="W11" s="14"/>
      <c r="X11" s="11"/>
      <c r="Y11" s="7"/>
      <c r="Z11" s="9"/>
      <c r="AA11" s="14"/>
      <c r="AB11" s="11"/>
    </row>
    <row r="12" spans="1:28" ht="27.75" customHeight="1">
      <c r="A12" s="386">
        <v>8</v>
      </c>
      <c r="B12" s="387" t="s">
        <v>198</v>
      </c>
      <c r="C12" s="388" t="s">
        <v>199</v>
      </c>
      <c r="D12" s="389">
        <v>2020</v>
      </c>
      <c r="E12" s="390">
        <v>1</v>
      </c>
      <c r="F12" s="391">
        <f t="shared" si="3"/>
        <v>0</v>
      </c>
      <c r="G12" s="392">
        <v>300000</v>
      </c>
      <c r="H12" s="399">
        <v>300000</v>
      </c>
      <c r="I12" s="394"/>
      <c r="J12" s="394"/>
      <c r="K12" s="356">
        <f t="shared" si="0"/>
        <v>0</v>
      </c>
      <c r="L12" s="356">
        <f t="shared" si="1"/>
        <v>0</v>
      </c>
      <c r="M12" s="357">
        <f t="shared" si="4"/>
        <v>0</v>
      </c>
      <c r="N12" s="395"/>
      <c r="O12" s="396"/>
      <c r="P12" s="358">
        <f t="shared" si="5"/>
        <v>0</v>
      </c>
      <c r="Q12" s="397"/>
      <c r="R12" s="398"/>
      <c r="S12" s="360">
        <f t="shared" si="2"/>
        <v>0</v>
      </c>
      <c r="T12" s="155"/>
      <c r="U12" s="7"/>
      <c r="V12" s="9"/>
      <c r="W12" s="14"/>
      <c r="X12" s="11"/>
      <c r="Y12" s="7"/>
      <c r="Z12" s="9"/>
      <c r="AA12" s="14"/>
      <c r="AB12" s="11"/>
    </row>
    <row r="13" spans="1:28" ht="27.75" customHeight="1">
      <c r="A13" s="386">
        <v>9</v>
      </c>
      <c r="B13" s="387" t="s">
        <v>169</v>
      </c>
      <c r="C13" s="388" t="s">
        <v>195</v>
      </c>
      <c r="D13" s="389">
        <v>2013</v>
      </c>
      <c r="E13" s="390">
        <v>0.7</v>
      </c>
      <c r="F13" s="391">
        <f t="shared" si="3"/>
        <v>0.30000000000000004</v>
      </c>
      <c r="G13" s="392">
        <v>150000</v>
      </c>
      <c r="H13" s="393"/>
      <c r="I13" s="394"/>
      <c r="J13" s="394"/>
      <c r="K13" s="356">
        <f t="shared" si="0"/>
        <v>150000</v>
      </c>
      <c r="L13" s="356">
        <f t="shared" si="1"/>
        <v>105000</v>
      </c>
      <c r="M13" s="357">
        <f t="shared" si="4"/>
        <v>11550</v>
      </c>
      <c r="N13" s="395"/>
      <c r="O13" s="396" t="s">
        <v>0</v>
      </c>
      <c r="P13" s="358">
        <f t="shared" si="5"/>
        <v>93450</v>
      </c>
      <c r="Q13" s="397"/>
      <c r="R13" s="398"/>
      <c r="S13" s="360">
        <f t="shared" si="2"/>
        <v>56550</v>
      </c>
      <c r="T13" s="155"/>
      <c r="U13" s="7"/>
      <c r="V13" s="9"/>
      <c r="W13" s="14"/>
      <c r="X13" s="11"/>
      <c r="Y13" s="7"/>
      <c r="Z13" s="9"/>
      <c r="AA13" s="14"/>
      <c r="AB13" s="11"/>
    </row>
    <row r="14" spans="1:28" ht="54" customHeight="1">
      <c r="A14" s="386">
        <v>10</v>
      </c>
      <c r="B14" s="387" t="s">
        <v>170</v>
      </c>
      <c r="C14" s="388" t="s">
        <v>171</v>
      </c>
      <c r="D14" s="389">
        <v>2014</v>
      </c>
      <c r="E14" s="390">
        <v>0</v>
      </c>
      <c r="F14" s="391">
        <f t="shared" si="3"/>
        <v>1</v>
      </c>
      <c r="G14" s="392">
        <v>90000</v>
      </c>
      <c r="H14" s="393"/>
      <c r="I14" s="394"/>
      <c r="J14" s="394"/>
      <c r="K14" s="356">
        <f t="shared" si="0"/>
        <v>90000</v>
      </c>
      <c r="L14" s="356">
        <f t="shared" si="1"/>
        <v>0</v>
      </c>
      <c r="M14" s="357">
        <f t="shared" si="4"/>
        <v>0</v>
      </c>
      <c r="N14" s="395"/>
      <c r="O14" s="396" t="s">
        <v>0</v>
      </c>
      <c r="P14" s="358">
        <f t="shared" si="5"/>
        <v>0</v>
      </c>
      <c r="Q14" s="397"/>
      <c r="R14" s="398"/>
      <c r="S14" s="360">
        <f t="shared" si="2"/>
        <v>90000</v>
      </c>
      <c r="T14" s="155"/>
      <c r="U14" s="7"/>
      <c r="V14" s="9"/>
      <c r="W14" s="14"/>
      <c r="X14" s="11"/>
      <c r="Y14" s="7"/>
      <c r="Z14" s="9"/>
      <c r="AA14" s="14"/>
      <c r="AB14" s="11"/>
    </row>
    <row r="15" spans="1:28" ht="41.25" customHeight="1">
      <c r="A15" s="386">
        <v>11</v>
      </c>
      <c r="B15" s="387" t="s">
        <v>172</v>
      </c>
      <c r="C15" s="388" t="s">
        <v>173</v>
      </c>
      <c r="D15" s="389">
        <v>2015</v>
      </c>
      <c r="E15" s="390">
        <v>0</v>
      </c>
      <c r="F15" s="391">
        <f t="shared" si="3"/>
        <v>1</v>
      </c>
      <c r="G15" s="392">
        <v>1220000</v>
      </c>
      <c r="H15" s="393"/>
      <c r="I15" s="394"/>
      <c r="J15" s="394"/>
      <c r="K15" s="356">
        <f t="shared" si="0"/>
        <v>1220000</v>
      </c>
      <c r="L15" s="356">
        <f t="shared" si="1"/>
        <v>0</v>
      </c>
      <c r="M15" s="357">
        <f t="shared" si="4"/>
        <v>0</v>
      </c>
      <c r="N15" s="395"/>
      <c r="O15" s="396" t="s">
        <v>0</v>
      </c>
      <c r="P15" s="358">
        <f t="shared" si="5"/>
        <v>0</v>
      </c>
      <c r="Q15" s="397"/>
      <c r="R15" s="398"/>
      <c r="S15" s="360">
        <f t="shared" si="2"/>
        <v>1220000</v>
      </c>
      <c r="T15" s="155"/>
      <c r="U15" s="7"/>
      <c r="V15" s="9"/>
      <c r="W15" s="14"/>
      <c r="X15" s="11"/>
      <c r="Y15" s="7"/>
      <c r="Z15" s="9"/>
      <c r="AA15" s="14"/>
      <c r="AB15" s="11"/>
    </row>
    <row r="16" spans="1:28" ht="27.75" customHeight="1">
      <c r="A16" s="386">
        <v>12</v>
      </c>
      <c r="B16" s="387" t="s">
        <v>174</v>
      </c>
      <c r="C16" s="388" t="s">
        <v>175</v>
      </c>
      <c r="D16" s="389">
        <v>2018</v>
      </c>
      <c r="E16" s="390">
        <v>0</v>
      </c>
      <c r="F16" s="391">
        <f t="shared" si="3"/>
        <v>1</v>
      </c>
      <c r="G16" s="392">
        <v>210000</v>
      </c>
      <c r="H16" s="393"/>
      <c r="I16" s="394"/>
      <c r="J16" s="394"/>
      <c r="K16" s="356">
        <f t="shared" si="0"/>
        <v>210000</v>
      </c>
      <c r="L16" s="356">
        <f t="shared" si="1"/>
        <v>0</v>
      </c>
      <c r="M16" s="357">
        <f t="shared" si="4"/>
        <v>0</v>
      </c>
      <c r="N16" s="395"/>
      <c r="O16" s="396" t="s">
        <v>0</v>
      </c>
      <c r="P16" s="358">
        <f t="shared" si="5"/>
        <v>0</v>
      </c>
      <c r="Q16" s="397"/>
      <c r="R16" s="398"/>
      <c r="S16" s="360">
        <f t="shared" si="2"/>
        <v>210000</v>
      </c>
      <c r="T16" s="155"/>
      <c r="U16" s="7"/>
      <c r="V16" s="9"/>
      <c r="W16" s="14"/>
      <c r="X16" s="11"/>
      <c r="Y16" s="7"/>
      <c r="Z16" s="9"/>
      <c r="AA16" s="14"/>
      <c r="AB16" s="11"/>
    </row>
    <row r="17" spans="1:28" ht="40.5" customHeight="1">
      <c r="A17" s="386">
        <v>13</v>
      </c>
      <c r="B17" s="387" t="s">
        <v>183</v>
      </c>
      <c r="C17" s="388" t="s">
        <v>176</v>
      </c>
      <c r="D17" s="389">
        <v>2019</v>
      </c>
      <c r="E17" s="390">
        <v>0</v>
      </c>
      <c r="F17" s="391">
        <f t="shared" si="3"/>
        <v>1</v>
      </c>
      <c r="G17" s="392">
        <v>210000</v>
      </c>
      <c r="H17" s="393"/>
      <c r="I17" s="394"/>
      <c r="J17" s="394"/>
      <c r="K17" s="356">
        <f t="shared" si="0"/>
        <v>210000</v>
      </c>
      <c r="L17" s="356">
        <f t="shared" si="1"/>
        <v>0</v>
      </c>
      <c r="M17" s="357">
        <f t="shared" si="4"/>
        <v>0</v>
      </c>
      <c r="N17" s="395"/>
      <c r="O17" s="396" t="s">
        <v>0</v>
      </c>
      <c r="P17" s="358">
        <f t="shared" si="5"/>
        <v>0</v>
      </c>
      <c r="Q17" s="397"/>
      <c r="R17" s="398"/>
      <c r="S17" s="360">
        <f t="shared" si="2"/>
        <v>210000</v>
      </c>
      <c r="T17" s="155"/>
      <c r="U17" s="7"/>
      <c r="V17" s="9"/>
      <c r="W17" s="14"/>
      <c r="X17" s="11"/>
      <c r="Y17" s="7"/>
      <c r="Z17" s="9"/>
      <c r="AA17" s="14"/>
      <c r="AB17" s="11"/>
    </row>
    <row r="18" spans="1:28" ht="27.75" customHeight="1">
      <c r="A18" s="386">
        <v>14</v>
      </c>
      <c r="B18" s="387" t="s">
        <v>184</v>
      </c>
      <c r="C18" s="388" t="s">
        <v>177</v>
      </c>
      <c r="D18" s="389">
        <v>2021</v>
      </c>
      <c r="E18" s="390">
        <v>0</v>
      </c>
      <c r="F18" s="391">
        <f t="shared" si="3"/>
        <v>1</v>
      </c>
      <c r="G18" s="392">
        <v>300000</v>
      </c>
      <c r="H18" s="393"/>
      <c r="I18" s="394"/>
      <c r="J18" s="394"/>
      <c r="K18" s="356">
        <f t="shared" si="0"/>
        <v>300000</v>
      </c>
      <c r="L18" s="356">
        <f t="shared" si="1"/>
        <v>0</v>
      </c>
      <c r="M18" s="357">
        <f t="shared" si="4"/>
        <v>0</v>
      </c>
      <c r="N18" s="395"/>
      <c r="O18" s="396" t="s">
        <v>0</v>
      </c>
      <c r="P18" s="358">
        <f t="shared" si="5"/>
        <v>0</v>
      </c>
      <c r="Q18" s="397"/>
      <c r="R18" s="398"/>
      <c r="S18" s="360">
        <f t="shared" si="2"/>
        <v>300000</v>
      </c>
      <c r="T18" s="155"/>
      <c r="U18" s="7"/>
      <c r="V18" s="9"/>
      <c r="W18" s="14"/>
      <c r="X18" s="11"/>
      <c r="Y18" s="7"/>
      <c r="Z18" s="9"/>
      <c r="AA18" s="14"/>
      <c r="AB18" s="11"/>
    </row>
    <row r="19" spans="1:28" ht="40.5" customHeight="1">
      <c r="A19" s="386">
        <v>15</v>
      </c>
      <c r="B19" s="387" t="s">
        <v>185</v>
      </c>
      <c r="C19" s="388" t="s">
        <v>178</v>
      </c>
      <c r="D19" s="389">
        <v>2022</v>
      </c>
      <c r="E19" s="390">
        <v>0</v>
      </c>
      <c r="F19" s="391">
        <f t="shared" si="3"/>
        <v>1</v>
      </c>
      <c r="G19" s="392">
        <v>80000</v>
      </c>
      <c r="H19" s="393"/>
      <c r="I19" s="394"/>
      <c r="J19" s="394"/>
      <c r="K19" s="356">
        <f t="shared" si="0"/>
        <v>80000</v>
      </c>
      <c r="L19" s="356">
        <f t="shared" si="1"/>
        <v>0</v>
      </c>
      <c r="M19" s="357">
        <f t="shared" si="4"/>
        <v>0</v>
      </c>
      <c r="N19" s="395"/>
      <c r="O19" s="396" t="s">
        <v>0</v>
      </c>
      <c r="P19" s="358">
        <f t="shared" si="5"/>
        <v>0</v>
      </c>
      <c r="Q19" s="397"/>
      <c r="R19" s="398"/>
      <c r="S19" s="360">
        <f t="shared" si="2"/>
        <v>80000</v>
      </c>
      <c r="T19" s="155"/>
      <c r="U19" s="7"/>
      <c r="V19" s="9"/>
      <c r="W19" s="14"/>
      <c r="X19" s="11"/>
      <c r="Y19" s="7"/>
      <c r="Z19" s="9"/>
      <c r="AA19" s="14"/>
      <c r="AB19" s="11"/>
    </row>
    <row r="20" spans="1:28" ht="27.75" customHeight="1">
      <c r="A20" s="386">
        <v>16</v>
      </c>
      <c r="B20" s="387" t="s">
        <v>186</v>
      </c>
      <c r="C20" s="388" t="s">
        <v>179</v>
      </c>
      <c r="D20" s="389">
        <v>2023</v>
      </c>
      <c r="E20" s="390">
        <v>0</v>
      </c>
      <c r="F20" s="391">
        <f t="shared" si="3"/>
        <v>1</v>
      </c>
      <c r="G20" s="392">
        <v>260000</v>
      </c>
      <c r="H20" s="393"/>
      <c r="I20" s="394"/>
      <c r="J20" s="394"/>
      <c r="K20" s="356">
        <f t="shared" si="0"/>
        <v>260000</v>
      </c>
      <c r="L20" s="356">
        <f t="shared" si="1"/>
        <v>0</v>
      </c>
      <c r="M20" s="357">
        <f t="shared" si="4"/>
        <v>0</v>
      </c>
      <c r="N20" s="395"/>
      <c r="O20" s="396" t="s">
        <v>0</v>
      </c>
      <c r="P20" s="358">
        <f t="shared" si="5"/>
        <v>0</v>
      </c>
      <c r="Q20" s="397"/>
      <c r="R20" s="398"/>
      <c r="S20" s="360">
        <f t="shared" si="2"/>
        <v>260000</v>
      </c>
      <c r="T20" s="155"/>
      <c r="U20" s="7"/>
      <c r="V20" s="9"/>
      <c r="W20" s="14"/>
      <c r="X20" s="11"/>
      <c r="Y20" s="7"/>
      <c r="Z20" s="9"/>
      <c r="AA20" s="14"/>
      <c r="AB20" s="11"/>
    </row>
    <row r="21" spans="1:28" ht="54" customHeight="1">
      <c r="A21" s="386">
        <v>17</v>
      </c>
      <c r="B21" s="387" t="s">
        <v>187</v>
      </c>
      <c r="C21" s="388" t="s">
        <v>193</v>
      </c>
      <c r="D21" s="389">
        <v>2024</v>
      </c>
      <c r="E21" s="390">
        <v>0</v>
      </c>
      <c r="F21" s="391">
        <f t="shared" si="3"/>
        <v>1</v>
      </c>
      <c r="G21" s="392">
        <v>465000</v>
      </c>
      <c r="H21" s="393"/>
      <c r="I21" s="394"/>
      <c r="J21" s="394"/>
      <c r="K21" s="356">
        <f t="shared" si="0"/>
        <v>465000</v>
      </c>
      <c r="L21" s="356">
        <f t="shared" si="1"/>
        <v>0</v>
      </c>
      <c r="M21" s="357">
        <f t="shared" si="4"/>
        <v>0</v>
      </c>
      <c r="N21" s="395"/>
      <c r="O21" s="396" t="s">
        <v>0</v>
      </c>
      <c r="P21" s="358">
        <f t="shared" si="5"/>
        <v>0</v>
      </c>
      <c r="Q21" s="397"/>
      <c r="R21" s="398"/>
      <c r="S21" s="360">
        <f t="shared" si="2"/>
        <v>465000</v>
      </c>
      <c r="T21" s="155"/>
      <c r="U21" s="7"/>
      <c r="V21" s="9"/>
      <c r="W21" s="14"/>
      <c r="X21" s="11"/>
      <c r="Y21" s="7"/>
      <c r="Z21" s="9"/>
      <c r="AA21" s="14"/>
      <c r="AB21" s="11"/>
    </row>
    <row r="22" spans="1:28" ht="41.25" customHeight="1">
      <c r="A22" s="386">
        <v>18</v>
      </c>
      <c r="B22" s="387" t="s">
        <v>188</v>
      </c>
      <c r="C22" s="388" t="s">
        <v>180</v>
      </c>
      <c r="D22" s="389">
        <v>2025</v>
      </c>
      <c r="E22" s="390">
        <v>0</v>
      </c>
      <c r="F22" s="391">
        <f t="shared" si="3"/>
        <v>1</v>
      </c>
      <c r="G22" s="392">
        <v>135000</v>
      </c>
      <c r="H22" s="393"/>
      <c r="I22" s="394"/>
      <c r="J22" s="394"/>
      <c r="K22" s="356">
        <f t="shared" si="0"/>
        <v>135000</v>
      </c>
      <c r="L22" s="356">
        <f t="shared" si="1"/>
        <v>0</v>
      </c>
      <c r="M22" s="357">
        <f t="shared" si="4"/>
        <v>0</v>
      </c>
      <c r="N22" s="395"/>
      <c r="O22" s="396" t="s">
        <v>0</v>
      </c>
      <c r="P22" s="358">
        <f t="shared" si="5"/>
        <v>0</v>
      </c>
      <c r="Q22" s="397"/>
      <c r="R22" s="398"/>
      <c r="S22" s="360">
        <f t="shared" si="2"/>
        <v>135000</v>
      </c>
      <c r="T22" s="155"/>
      <c r="U22" s="7"/>
      <c r="V22" s="9"/>
      <c r="W22" s="14"/>
      <c r="X22" s="11"/>
      <c r="Y22" s="7"/>
      <c r="Z22" s="9"/>
      <c r="AA22" s="14"/>
      <c r="AB22" s="11"/>
    </row>
    <row r="23" spans="1:28" ht="28.5" customHeight="1">
      <c r="A23" s="386">
        <v>19</v>
      </c>
      <c r="B23" s="387" t="s">
        <v>189</v>
      </c>
      <c r="C23" s="388" t="s">
        <v>181</v>
      </c>
      <c r="D23" s="389">
        <v>2026</v>
      </c>
      <c r="E23" s="390">
        <v>0</v>
      </c>
      <c r="F23" s="391">
        <f t="shared" si="3"/>
        <v>1</v>
      </c>
      <c r="G23" s="392">
        <v>305000</v>
      </c>
      <c r="H23" s="393"/>
      <c r="I23" s="394"/>
      <c r="J23" s="394"/>
      <c r="K23" s="356">
        <f t="shared" si="0"/>
        <v>305000</v>
      </c>
      <c r="L23" s="356">
        <f t="shared" si="1"/>
        <v>0</v>
      </c>
      <c r="M23" s="357">
        <f t="shared" si="4"/>
        <v>0</v>
      </c>
      <c r="N23" s="395"/>
      <c r="O23" s="396" t="s">
        <v>0</v>
      </c>
      <c r="P23" s="358">
        <f t="shared" si="5"/>
        <v>0</v>
      </c>
      <c r="Q23" s="397"/>
      <c r="R23" s="398"/>
      <c r="S23" s="360">
        <f t="shared" si="2"/>
        <v>305000</v>
      </c>
      <c r="T23" s="155"/>
      <c r="U23" s="7"/>
      <c r="V23" s="9"/>
      <c r="W23" s="14"/>
      <c r="X23" s="11"/>
      <c r="Y23" s="7"/>
      <c r="Z23" s="9"/>
      <c r="AA23" s="14"/>
      <c r="AB23" s="11"/>
    </row>
    <row r="24" spans="1:28" ht="54" customHeight="1">
      <c r="A24" s="386">
        <v>20</v>
      </c>
      <c r="B24" s="387" t="s">
        <v>190</v>
      </c>
      <c r="C24" s="388" t="s">
        <v>222</v>
      </c>
      <c r="D24" s="389">
        <v>2027</v>
      </c>
      <c r="E24" s="390">
        <v>0</v>
      </c>
      <c r="F24" s="391">
        <f t="shared" si="3"/>
        <v>1</v>
      </c>
      <c r="G24" s="392">
        <v>185000</v>
      </c>
      <c r="H24" s="393"/>
      <c r="I24" s="394"/>
      <c r="J24" s="394"/>
      <c r="K24" s="356">
        <f t="shared" si="0"/>
        <v>185000</v>
      </c>
      <c r="L24" s="356">
        <f t="shared" si="1"/>
        <v>0</v>
      </c>
      <c r="M24" s="357">
        <f t="shared" si="4"/>
        <v>0</v>
      </c>
      <c r="N24" s="395"/>
      <c r="O24" s="396" t="s">
        <v>0</v>
      </c>
      <c r="P24" s="358">
        <f t="shared" si="5"/>
        <v>0</v>
      </c>
      <c r="Q24" s="397"/>
      <c r="R24" s="398"/>
      <c r="S24" s="360">
        <f t="shared" si="2"/>
        <v>185000</v>
      </c>
      <c r="T24" s="155"/>
      <c r="U24" s="7"/>
      <c r="V24" s="9"/>
      <c r="W24" s="14"/>
      <c r="X24" s="11"/>
      <c r="Y24" s="7"/>
      <c r="Z24" s="9"/>
      <c r="AA24" s="14"/>
      <c r="AB24" s="11"/>
    </row>
    <row r="25" spans="1:28" ht="66.75" customHeight="1">
      <c r="A25" s="386">
        <v>21</v>
      </c>
      <c r="B25" s="387" t="s">
        <v>191</v>
      </c>
      <c r="C25" s="388" t="s">
        <v>223</v>
      </c>
      <c r="D25" s="389">
        <v>2028</v>
      </c>
      <c r="E25" s="390">
        <v>0</v>
      </c>
      <c r="F25" s="391">
        <f t="shared" si="3"/>
        <v>1</v>
      </c>
      <c r="G25" s="392">
        <v>255000</v>
      </c>
      <c r="H25" s="393"/>
      <c r="I25" s="394"/>
      <c r="J25" s="394"/>
      <c r="K25" s="356">
        <f t="shared" si="0"/>
        <v>255000</v>
      </c>
      <c r="L25" s="356">
        <f t="shared" si="1"/>
        <v>0</v>
      </c>
      <c r="M25" s="357">
        <f t="shared" si="4"/>
        <v>0</v>
      </c>
      <c r="N25" s="395"/>
      <c r="O25" s="396" t="s">
        <v>0</v>
      </c>
      <c r="P25" s="358">
        <f t="shared" si="5"/>
        <v>0</v>
      </c>
      <c r="Q25" s="397"/>
      <c r="R25" s="398"/>
      <c r="S25" s="360">
        <f t="shared" si="2"/>
        <v>255000</v>
      </c>
      <c r="T25" s="158"/>
      <c r="U25" s="7"/>
      <c r="V25" s="9"/>
      <c r="W25" s="14"/>
      <c r="X25" s="11"/>
      <c r="Y25" s="7"/>
      <c r="Z25" s="9"/>
      <c r="AA25" s="14"/>
      <c r="AB25" s="11"/>
    </row>
    <row r="26" spans="1:28" ht="27.75" customHeight="1" thickBot="1">
      <c r="A26" s="400">
        <v>22</v>
      </c>
      <c r="B26" s="401" t="s">
        <v>192</v>
      </c>
      <c r="C26" s="402" t="s">
        <v>182</v>
      </c>
      <c r="D26" s="403">
        <v>2029</v>
      </c>
      <c r="E26" s="404">
        <v>0</v>
      </c>
      <c r="F26" s="405">
        <f t="shared" si="3"/>
        <v>1</v>
      </c>
      <c r="G26" s="406">
        <v>260000</v>
      </c>
      <c r="H26" s="407"/>
      <c r="I26" s="408"/>
      <c r="J26" s="408"/>
      <c r="K26" s="346">
        <f t="shared" si="0"/>
        <v>260000</v>
      </c>
      <c r="L26" s="346">
        <f t="shared" si="1"/>
        <v>0</v>
      </c>
      <c r="M26" s="347">
        <f t="shared" si="4"/>
        <v>0</v>
      </c>
      <c r="N26" s="409"/>
      <c r="O26" s="410" t="s">
        <v>0</v>
      </c>
      <c r="P26" s="348">
        <f t="shared" si="5"/>
        <v>0</v>
      </c>
      <c r="Q26" s="411"/>
      <c r="R26" s="412"/>
      <c r="S26" s="350">
        <f t="shared" si="2"/>
        <v>260000</v>
      </c>
      <c r="T26" s="158"/>
      <c r="U26" s="7"/>
      <c r="V26" s="9"/>
      <c r="W26" s="14"/>
      <c r="X26" s="11"/>
      <c r="Y26" s="7"/>
      <c r="Z26" s="9"/>
      <c r="AA26" s="14"/>
      <c r="AB26" s="11"/>
    </row>
    <row r="27" spans="1:28" ht="18" customHeight="1" thickBot="1">
      <c r="A27" s="289" t="s">
        <v>122</v>
      </c>
      <c r="B27" s="213"/>
      <c r="C27" s="213"/>
      <c r="D27" s="213"/>
      <c r="E27" s="213"/>
      <c r="F27" s="213"/>
      <c r="G27" s="313"/>
      <c r="H27" s="213"/>
      <c r="I27" s="213"/>
      <c r="J27" s="214"/>
      <c r="K27" s="215"/>
      <c r="L27" s="216"/>
      <c r="M27" s="216"/>
      <c r="N27" s="173"/>
      <c r="O27" s="8" t="s">
        <v>0</v>
      </c>
      <c r="P27" s="316">
        <v>0</v>
      </c>
      <c r="Q27" s="12"/>
      <c r="R27" s="111"/>
      <c r="S27" s="317"/>
      <c r="T27" s="158"/>
      <c r="U27" s="7"/>
      <c r="V27" s="9"/>
      <c r="W27" s="14"/>
      <c r="X27" s="11"/>
      <c r="Y27" s="7"/>
      <c r="Z27" s="9"/>
      <c r="AA27" s="14"/>
      <c r="AB27" s="11"/>
    </row>
    <row r="28" spans="1:28" ht="21" customHeight="1" thickBot="1">
      <c r="A28" s="290" t="s">
        <v>119</v>
      </c>
      <c r="B28" s="209"/>
      <c r="C28" s="209"/>
      <c r="D28" s="210"/>
      <c r="E28" s="211"/>
      <c r="F28" s="212"/>
      <c r="G28" s="306">
        <f>SUM(G5:G27)</f>
        <v>45345000</v>
      </c>
      <c r="H28" s="302">
        <f>SUM(H5:H27)</f>
        <v>1300000</v>
      </c>
      <c r="I28" s="303">
        <f>SUM(I5:I27)</f>
        <v>0</v>
      </c>
      <c r="J28" s="303">
        <f>SUM(J5:J27)</f>
        <v>0</v>
      </c>
      <c r="K28" s="233">
        <f>SUM(K5:K27)</f>
        <v>44045000</v>
      </c>
      <c r="L28" s="233">
        <f aca="true" t="shared" si="6" ref="L28:Q28">SUM(L5:L27)</f>
        <v>23370000</v>
      </c>
      <c r="M28" s="233">
        <f t="shared" si="6"/>
        <v>2570700</v>
      </c>
      <c r="N28" s="304">
        <f t="shared" si="6"/>
        <v>0</v>
      </c>
      <c r="O28" s="304">
        <f t="shared" si="6"/>
        <v>0</v>
      </c>
      <c r="P28" s="234">
        <f t="shared" si="6"/>
        <v>20799300</v>
      </c>
      <c r="Q28" s="304">
        <f t="shared" si="6"/>
        <v>0</v>
      </c>
      <c r="R28" s="305"/>
      <c r="S28" s="307">
        <f>SUM(S5:S27)</f>
        <v>23245700</v>
      </c>
      <c r="T28" s="106"/>
      <c r="U28" s="7"/>
      <c r="V28" s="6"/>
      <c r="W28" s="16"/>
      <c r="X28" s="17"/>
      <c r="Y28" s="7"/>
      <c r="Z28" s="6"/>
      <c r="AA28" s="16"/>
      <c r="AB28" s="17"/>
    </row>
    <row r="29" spans="1:28" s="7" customFormat="1" ht="24" customHeight="1">
      <c r="A29" s="294"/>
      <c r="B29" s="295"/>
      <c r="C29" s="295"/>
      <c r="D29" s="296"/>
      <c r="E29" s="296"/>
      <c r="F29" s="296"/>
      <c r="G29" s="296"/>
      <c r="H29" s="589" t="s">
        <v>106</v>
      </c>
      <c r="I29" s="589"/>
      <c r="J29" s="589"/>
      <c r="K29" s="589"/>
      <c r="L29" s="589"/>
      <c r="M29" s="589"/>
      <c r="N29" s="308"/>
      <c r="O29" s="309"/>
      <c r="P29" s="297">
        <f>+Total_Water_EUs</f>
        <v>8347.296999999999</v>
      </c>
      <c r="Q29" s="12"/>
      <c r="R29" s="75"/>
      <c r="S29" s="106"/>
      <c r="T29" s="106"/>
      <c r="V29" s="6"/>
      <c r="W29" s="16"/>
      <c r="X29" s="17"/>
      <c r="Z29" s="6"/>
      <c r="AA29" s="16"/>
      <c r="AB29" s="17"/>
    </row>
    <row r="30" spans="1:28" s="7" customFormat="1" ht="24" customHeight="1" thickBot="1">
      <c r="A30" s="298"/>
      <c r="B30" s="299"/>
      <c r="C30" s="299"/>
      <c r="D30" s="300"/>
      <c r="E30" s="300"/>
      <c r="F30" s="300"/>
      <c r="G30" s="300"/>
      <c r="H30" s="300"/>
      <c r="I30" s="300"/>
      <c r="J30" s="300"/>
      <c r="K30" s="586" t="s">
        <v>63</v>
      </c>
      <c r="L30" s="586"/>
      <c r="M30" s="586"/>
      <c r="N30" s="310"/>
      <c r="O30" s="311"/>
      <c r="P30" s="301">
        <f>P28/P29</f>
        <v>2491.7407395471855</v>
      </c>
      <c r="Q30" s="94"/>
      <c r="R30" s="105"/>
      <c r="S30" s="106"/>
      <c r="T30" s="106"/>
      <c r="V30" s="6"/>
      <c r="W30" s="16"/>
      <c r="X30" s="17"/>
      <c r="Z30" s="6"/>
      <c r="AA30" s="16"/>
      <c r="AB30" s="17"/>
    </row>
    <row r="31" spans="1:28" s="7" customFormat="1" ht="11.25" customHeight="1" thickBot="1" thickTop="1">
      <c r="A31" s="149"/>
      <c r="B31" s="149"/>
      <c r="C31" s="149"/>
      <c r="D31" s="150"/>
      <c r="E31" s="150"/>
      <c r="F31" s="150"/>
      <c r="G31" s="150"/>
      <c r="H31" s="150"/>
      <c r="I31" s="150"/>
      <c r="J31" s="150"/>
      <c r="K31" s="157"/>
      <c r="L31" s="157"/>
      <c r="M31" s="157"/>
      <c r="N31" s="15"/>
      <c r="O31" s="163"/>
      <c r="P31" s="158"/>
      <c r="Q31" s="12"/>
      <c r="R31" s="9"/>
      <c r="S31" s="148"/>
      <c r="T31" s="158"/>
      <c r="V31" s="16"/>
      <c r="W31" s="16"/>
      <c r="X31" s="11"/>
      <c r="Z31" s="16"/>
      <c r="AA31" s="16"/>
      <c r="AB31" s="11"/>
    </row>
    <row r="32" spans="1:28" s="7" customFormat="1" ht="27" customHeight="1" thickBot="1">
      <c r="A32" s="151"/>
      <c r="B32" s="151"/>
      <c r="C32" s="151"/>
      <c r="D32" s="150"/>
      <c r="E32" s="150"/>
      <c r="F32" s="150"/>
      <c r="G32" s="150"/>
      <c r="H32" s="150"/>
      <c r="I32" s="150"/>
      <c r="J32" s="150"/>
      <c r="K32" s="620" t="s">
        <v>113</v>
      </c>
      <c r="L32" s="621"/>
      <c r="M32" s="621"/>
      <c r="N32" s="621"/>
      <c r="O32" s="621"/>
      <c r="P32" s="622"/>
      <c r="Q32" s="12"/>
      <c r="R32" s="115"/>
      <c r="S32" s="615"/>
      <c r="T32" s="158"/>
      <c r="V32" s="9"/>
      <c r="W32" s="14"/>
      <c r="X32" s="11"/>
      <c r="Z32" s="9"/>
      <c r="AA32" s="14"/>
      <c r="AB32" s="11"/>
    </row>
    <row r="33" spans="1:28" s="7" customFormat="1" ht="20.25" customHeight="1" thickBot="1">
      <c r="A33" s="151"/>
      <c r="B33" s="151"/>
      <c r="C33" s="151"/>
      <c r="D33" s="150"/>
      <c r="E33" s="150"/>
      <c r="F33" s="150"/>
      <c r="G33" s="150"/>
      <c r="H33" s="150"/>
      <c r="I33" s="150"/>
      <c r="J33" s="150"/>
      <c r="K33" s="143"/>
      <c r="L33" s="144"/>
      <c r="M33" s="171" t="s">
        <v>62</v>
      </c>
      <c r="N33" s="91"/>
      <c r="O33" s="92"/>
      <c r="P33" s="146" t="s">
        <v>64</v>
      </c>
      <c r="Q33" s="12"/>
      <c r="R33" s="115"/>
      <c r="S33" s="616"/>
      <c r="T33" s="158"/>
      <c r="V33" s="9"/>
      <c r="W33" s="14"/>
      <c r="X33" s="11"/>
      <c r="Z33" s="9"/>
      <c r="AA33" s="14"/>
      <c r="AB33" s="11"/>
    </row>
    <row r="34" spans="1:28" s="7" customFormat="1" ht="21.75" customHeight="1">
      <c r="A34" s="107"/>
      <c r="B34" s="107"/>
      <c r="C34" s="107"/>
      <c r="D34" s="108"/>
      <c r="E34" s="108"/>
      <c r="F34" s="108"/>
      <c r="G34" s="108"/>
      <c r="H34" s="108"/>
      <c r="I34" s="108"/>
      <c r="J34" s="108"/>
      <c r="K34" s="593" t="s">
        <v>76</v>
      </c>
      <c r="L34" s="617"/>
      <c r="M34" s="204">
        <f>+'Equivalent Unit Calculations'!G16</f>
        <v>1</v>
      </c>
      <c r="N34" s="192"/>
      <c r="O34" s="193"/>
      <c r="P34" s="238">
        <f aca="true" t="shared" si="7" ref="P34:P39">M34*P$30</f>
        <v>2491.7407395471855</v>
      </c>
      <c r="Q34" s="93"/>
      <c r="R34" s="95"/>
      <c r="S34" s="273" t="s">
        <v>61</v>
      </c>
      <c r="T34" s="106"/>
      <c r="V34" s="6"/>
      <c r="W34" s="16"/>
      <c r="X34" s="17"/>
      <c r="Z34" s="6"/>
      <c r="AA34" s="16"/>
      <c r="AB34" s="17"/>
    </row>
    <row r="35" spans="1:28" s="7" customFormat="1" ht="21.75" customHeight="1">
      <c r="A35" s="149"/>
      <c r="B35" s="149"/>
      <c r="C35" s="149"/>
      <c r="D35" s="150"/>
      <c r="E35" s="150"/>
      <c r="F35" s="150"/>
      <c r="G35" s="150"/>
      <c r="H35" s="150"/>
      <c r="I35" s="150"/>
      <c r="J35" s="150"/>
      <c r="K35" s="593" t="s">
        <v>77</v>
      </c>
      <c r="L35" s="617"/>
      <c r="M35" s="205">
        <f>+'Equivalent Unit Calculations'!G17</f>
        <v>0.76</v>
      </c>
      <c r="N35" s="192"/>
      <c r="O35" s="195"/>
      <c r="P35" s="239">
        <f t="shared" si="7"/>
        <v>1893.722962055861</v>
      </c>
      <c r="Q35" s="12"/>
      <c r="R35" s="95"/>
      <c r="S35" s="274" t="s">
        <v>61</v>
      </c>
      <c r="T35" s="158"/>
      <c r="V35" s="9"/>
      <c r="W35" s="10"/>
      <c r="X35" s="11"/>
      <c r="Z35" s="9"/>
      <c r="AA35" s="10"/>
      <c r="AB35" s="11"/>
    </row>
    <row r="36" spans="1:27" s="7" customFormat="1" ht="21.75" customHeight="1">
      <c r="A36" s="152"/>
      <c r="B36" s="152"/>
      <c r="C36" s="152"/>
      <c r="D36" s="153"/>
      <c r="E36" s="153"/>
      <c r="F36" s="153"/>
      <c r="G36" s="153"/>
      <c r="H36" s="153"/>
      <c r="I36" s="153"/>
      <c r="J36" s="153"/>
      <c r="K36" s="593" t="s">
        <v>78</v>
      </c>
      <c r="L36" s="617"/>
      <c r="M36" s="205">
        <f>+'Equivalent Unit Calculations'!G18</f>
        <v>0.53</v>
      </c>
      <c r="N36" s="192"/>
      <c r="O36" s="196"/>
      <c r="P36" s="239">
        <f t="shared" si="7"/>
        <v>1320.6225919600083</v>
      </c>
      <c r="Q36" s="12"/>
      <c r="R36" s="95"/>
      <c r="S36" s="274" t="s">
        <v>61</v>
      </c>
      <c r="T36" s="148"/>
      <c r="V36" s="16"/>
      <c r="W36" s="16"/>
      <c r="Z36" s="16"/>
      <c r="AA36" s="16"/>
    </row>
    <row r="37" spans="1:28" s="7" customFormat="1" ht="21.75" customHeight="1">
      <c r="A37" s="154"/>
      <c r="B37" s="154"/>
      <c r="C37" s="154"/>
      <c r="D37" s="150"/>
      <c r="E37" s="150"/>
      <c r="F37" s="150"/>
      <c r="G37" s="150"/>
      <c r="H37" s="150"/>
      <c r="I37" s="150"/>
      <c r="J37" s="150"/>
      <c r="K37" s="593" t="s">
        <v>30</v>
      </c>
      <c r="L37" s="617"/>
      <c r="M37" s="205">
        <f>+'Equivalent Unit Calculations'!G19</f>
        <v>0.0024</v>
      </c>
      <c r="N37" s="192"/>
      <c r="O37" s="196"/>
      <c r="P37" s="254">
        <f t="shared" si="7"/>
        <v>5.980177774913245</v>
      </c>
      <c r="Q37" s="12"/>
      <c r="R37" s="95"/>
      <c r="S37" s="274" t="s">
        <v>92</v>
      </c>
      <c r="T37" s="158"/>
      <c r="V37" s="10"/>
      <c r="W37" s="16"/>
      <c r="X37" s="11"/>
      <c r="Z37" s="10"/>
      <c r="AA37" s="16"/>
      <c r="AB37" s="11"/>
    </row>
    <row r="38" spans="1:28" s="7" customFormat="1" ht="21.75" customHeight="1">
      <c r="A38" s="154"/>
      <c r="B38" s="154"/>
      <c r="C38" s="154"/>
      <c r="D38" s="150"/>
      <c r="E38" s="150"/>
      <c r="F38" s="150"/>
      <c r="G38" s="150"/>
      <c r="H38" s="150"/>
      <c r="I38" s="150"/>
      <c r="J38" s="150"/>
      <c r="K38" s="593" t="s">
        <v>31</v>
      </c>
      <c r="L38" s="617"/>
      <c r="M38" s="205">
        <f>+'Equivalent Unit Calculations'!G20</f>
        <v>12.12</v>
      </c>
      <c r="N38" s="192"/>
      <c r="O38" s="196"/>
      <c r="P38" s="239">
        <f t="shared" si="7"/>
        <v>30199.897763311885</v>
      </c>
      <c r="Q38" s="12"/>
      <c r="R38" s="95"/>
      <c r="S38" s="274" t="s">
        <v>91</v>
      </c>
      <c r="T38" s="158"/>
      <c r="V38" s="10"/>
      <c r="W38" s="16"/>
      <c r="X38" s="11"/>
      <c r="Z38" s="10"/>
      <c r="AA38" s="16"/>
      <c r="AB38" s="11"/>
    </row>
    <row r="39" spans="1:28" s="7" customFormat="1" ht="21.75" customHeight="1" thickBot="1">
      <c r="A39" s="154"/>
      <c r="B39" s="154"/>
      <c r="C39" s="154"/>
      <c r="D39" s="150"/>
      <c r="E39" s="150"/>
      <c r="F39" s="150"/>
      <c r="G39" s="150"/>
      <c r="H39" s="150"/>
      <c r="I39" s="150"/>
      <c r="J39" s="150"/>
      <c r="K39" s="618" t="s">
        <v>32</v>
      </c>
      <c r="L39" s="619"/>
      <c r="M39" s="206">
        <f>+'Equivalent Unit Calculations'!G21</f>
        <v>0.003</v>
      </c>
      <c r="N39" s="198"/>
      <c r="O39" s="199"/>
      <c r="P39" s="255">
        <f t="shared" si="7"/>
        <v>7.475222218641557</v>
      </c>
      <c r="Q39" s="94"/>
      <c r="R39" s="96"/>
      <c r="S39" s="275" t="s">
        <v>92</v>
      </c>
      <c r="T39" s="158"/>
      <c r="V39" s="26"/>
      <c r="W39" s="16"/>
      <c r="X39" s="11"/>
      <c r="Z39" s="26"/>
      <c r="AA39" s="16"/>
      <c r="AB39" s="11"/>
    </row>
    <row r="40" spans="1:28" s="7" customFormat="1" ht="23.25" customHeight="1">
      <c r="A40" s="160"/>
      <c r="B40" s="160"/>
      <c r="C40" s="160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9"/>
      <c r="V40" s="18"/>
      <c r="W40" s="18"/>
      <c r="X40" s="19"/>
      <c r="Z40" s="18"/>
      <c r="AA40" s="18"/>
      <c r="AB40" s="19"/>
    </row>
    <row r="41" spans="1:28" s="7" customFormat="1" ht="16.5">
      <c r="A41" s="23"/>
      <c r="B41" s="23"/>
      <c r="C41" s="23"/>
      <c r="D41" s="12"/>
      <c r="E41" s="12"/>
      <c r="F41" s="12"/>
      <c r="G41" s="12"/>
      <c r="H41" s="12"/>
      <c r="I41" s="12"/>
      <c r="J41" s="12"/>
      <c r="K41" s="9"/>
      <c r="L41" s="9"/>
      <c r="M41" s="9"/>
      <c r="N41" s="18"/>
      <c r="O41" s="25"/>
      <c r="P41" s="11"/>
      <c r="Q41" s="12"/>
      <c r="R41" s="9"/>
      <c r="T41" s="11"/>
      <c r="V41" s="24"/>
      <c r="W41" s="14"/>
      <c r="X41" s="11"/>
      <c r="Z41" s="24"/>
      <c r="AA41" s="14"/>
      <c r="AB41" s="11"/>
    </row>
    <row r="42" spans="1:28" s="7" customFormat="1" ht="17.25">
      <c r="A42" s="27"/>
      <c r="B42" s="27"/>
      <c r="C42" s="27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8"/>
      <c r="O42" s="28"/>
      <c r="P42" s="19"/>
      <c r="Q42" s="12"/>
      <c r="R42" s="9"/>
      <c r="T42" s="19"/>
      <c r="V42" s="18"/>
      <c r="W42" s="18"/>
      <c r="X42" s="19"/>
      <c r="Z42" s="18"/>
      <c r="AA42" s="18"/>
      <c r="AB42" s="19"/>
    </row>
    <row r="43" spans="1:18" s="7" customFormat="1" ht="16.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30"/>
      <c r="L43" s="30"/>
      <c r="M43" s="30"/>
      <c r="N43" s="30"/>
      <c r="O43" s="31"/>
      <c r="R43" s="30"/>
    </row>
    <row r="44" spans="11:18" s="7" customFormat="1" ht="16.5">
      <c r="K44" s="32"/>
      <c r="L44" s="32"/>
      <c r="M44" s="32"/>
      <c r="N44" s="33"/>
      <c r="O44" s="31"/>
      <c r="R44" s="32"/>
    </row>
    <row r="45" spans="11:18" s="7" customFormat="1" ht="16.5">
      <c r="K45" s="19"/>
      <c r="L45" s="19"/>
      <c r="M45" s="19"/>
      <c r="N45" s="33"/>
      <c r="O45" s="31"/>
      <c r="R45" s="32"/>
    </row>
    <row r="46" spans="11:18" s="7" customFormat="1" ht="16.5">
      <c r="K46" s="32"/>
      <c r="L46" s="32"/>
      <c r="M46" s="32"/>
      <c r="N46" s="33"/>
      <c r="O46" s="31"/>
      <c r="R46" s="32"/>
    </row>
    <row r="47" spans="11:18" s="7" customFormat="1" ht="16.5">
      <c r="K47" s="32"/>
      <c r="L47" s="32"/>
      <c r="M47" s="32"/>
      <c r="N47" s="33"/>
      <c r="O47" s="31"/>
      <c r="R47" s="32"/>
    </row>
    <row r="48" spans="1:18" s="7" customFormat="1" ht="17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3"/>
      <c r="O48" s="31"/>
      <c r="P48" s="34"/>
      <c r="R48" s="34"/>
    </row>
    <row r="49" spans="1:18" s="7" customFormat="1" ht="16.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6"/>
      <c r="L49" s="36"/>
      <c r="M49" s="36"/>
      <c r="N49" s="33"/>
      <c r="O49" s="31"/>
      <c r="P49" s="32"/>
      <c r="R49" s="36"/>
    </row>
    <row r="50" spans="1:18" s="7" customFormat="1" ht="16.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6"/>
      <c r="L50" s="36"/>
      <c r="M50" s="36"/>
      <c r="N50" s="33"/>
      <c r="O50" s="31"/>
      <c r="P50" s="32"/>
      <c r="R50" s="36"/>
    </row>
    <row r="51" spans="1:18" s="7" customFormat="1" ht="16.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6"/>
      <c r="L51" s="36"/>
      <c r="M51" s="36"/>
      <c r="N51" s="33"/>
      <c r="O51" s="31"/>
      <c r="P51" s="32"/>
      <c r="R51" s="36"/>
    </row>
    <row r="52" spans="1:18" s="7" customFormat="1" ht="16.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6"/>
      <c r="L52" s="36"/>
      <c r="M52" s="36"/>
      <c r="N52" s="33"/>
      <c r="O52" s="31"/>
      <c r="P52" s="32"/>
      <c r="R52" s="36"/>
    </row>
    <row r="53" spans="1:19" s="7" customFormat="1" ht="17.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40"/>
      <c r="L53" s="40"/>
      <c r="M53" s="40"/>
      <c r="N53" s="33"/>
      <c r="O53" s="31"/>
      <c r="P53" s="34"/>
      <c r="Q53" s="41"/>
      <c r="R53" s="40"/>
      <c r="S53" s="41"/>
    </row>
    <row r="54" spans="11:18" s="7" customFormat="1" ht="16.5">
      <c r="K54" s="38"/>
      <c r="L54" s="38"/>
      <c r="M54" s="38"/>
      <c r="N54" s="33"/>
      <c r="O54" s="31"/>
      <c r="P54" s="32"/>
      <c r="R54" s="38"/>
    </row>
    <row r="55" spans="11:18" s="7" customFormat="1" ht="16.5">
      <c r="K55" s="36"/>
      <c r="L55" s="36"/>
      <c r="M55" s="36"/>
      <c r="N55" s="33"/>
      <c r="O55" s="31"/>
      <c r="P55" s="32"/>
      <c r="R55" s="36"/>
    </row>
    <row r="56" spans="11:18" s="7" customFormat="1" ht="16.5">
      <c r="K56" s="36"/>
      <c r="L56" s="36"/>
      <c r="M56" s="36"/>
      <c r="N56" s="33"/>
      <c r="O56" s="31"/>
      <c r="P56" s="32"/>
      <c r="R56" s="36"/>
    </row>
    <row r="57" spans="1:18" s="7" customFormat="1" ht="17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40"/>
      <c r="L57" s="40"/>
      <c r="M57" s="40"/>
      <c r="N57" s="33"/>
      <c r="O57" s="31"/>
      <c r="P57" s="32"/>
      <c r="R57" s="40"/>
    </row>
    <row r="58" spans="1:18" s="7" customFormat="1" ht="16.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32"/>
      <c r="L58" s="32"/>
      <c r="M58" s="32"/>
      <c r="N58" s="33"/>
      <c r="O58" s="31"/>
      <c r="P58" s="32"/>
      <c r="R58" s="32"/>
    </row>
    <row r="59" spans="1:16" s="7" customFormat="1" ht="16.5">
      <c r="A59" s="42"/>
      <c r="B59" s="42"/>
      <c r="C59" s="42"/>
      <c r="D59" s="42"/>
      <c r="E59" s="42"/>
      <c r="F59" s="42"/>
      <c r="G59" s="42"/>
      <c r="H59" s="42"/>
      <c r="I59" s="42"/>
      <c r="J59" s="42"/>
      <c r="N59" s="33"/>
      <c r="O59" s="31"/>
      <c r="P59" s="32"/>
    </row>
    <row r="60" spans="1:19" s="7" customFormat="1" ht="17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1"/>
      <c r="L60" s="41"/>
      <c r="M60" s="41"/>
      <c r="N60" s="33"/>
      <c r="O60" s="31"/>
      <c r="P60" s="34"/>
      <c r="Q60" s="41"/>
      <c r="R60" s="41"/>
      <c r="S60" s="41"/>
    </row>
    <row r="61" spans="1:18" s="7" customFormat="1" ht="16.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3"/>
      <c r="L61" s="43"/>
      <c r="M61" s="43"/>
      <c r="N61" s="33"/>
      <c r="O61" s="31"/>
      <c r="P61" s="32"/>
      <c r="R61" s="43"/>
    </row>
    <row r="62" spans="1:19" s="7" customFormat="1" ht="18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1"/>
      <c r="L62" s="41"/>
      <c r="M62" s="41"/>
      <c r="N62" s="33"/>
      <c r="O62" s="31"/>
      <c r="P62" s="46"/>
      <c r="Q62" s="41"/>
      <c r="R62" s="41"/>
      <c r="S62" s="41"/>
    </row>
    <row r="63" spans="1:18" s="7" customFormat="1" ht="16.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32"/>
      <c r="L63" s="32"/>
      <c r="M63" s="32"/>
      <c r="N63" s="33"/>
      <c r="O63" s="31"/>
      <c r="P63" s="32"/>
      <c r="R63" s="32"/>
    </row>
    <row r="64" spans="11:18" s="7" customFormat="1" ht="16.5">
      <c r="K64" s="32"/>
      <c r="L64" s="32"/>
      <c r="M64" s="32"/>
      <c r="N64" s="33"/>
      <c r="O64" s="31"/>
      <c r="P64" s="32"/>
      <c r="R64" s="32"/>
    </row>
    <row r="65" spans="1:18" s="7" customFormat="1" ht="16.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1"/>
      <c r="L65" s="31"/>
      <c r="M65" s="31"/>
      <c r="N65" s="33"/>
      <c r="O65" s="31"/>
      <c r="P65" s="32"/>
      <c r="R65" s="31"/>
    </row>
    <row r="66" spans="11:18" s="7" customFormat="1" ht="16.5">
      <c r="K66" s="47"/>
      <c r="L66" s="47"/>
      <c r="M66" s="47"/>
      <c r="N66" s="33"/>
      <c r="O66" s="31"/>
      <c r="P66" s="32"/>
      <c r="R66" s="47"/>
    </row>
    <row r="67" spans="11:18" s="7" customFormat="1" ht="16.5">
      <c r="K67" s="48"/>
      <c r="L67" s="48"/>
      <c r="M67" s="48"/>
      <c r="N67" s="33"/>
      <c r="O67" s="31"/>
      <c r="P67" s="32"/>
      <c r="R67" s="48"/>
    </row>
    <row r="68" spans="11:18" s="7" customFormat="1" ht="16.5">
      <c r="K68" s="33"/>
      <c r="L68" s="33"/>
      <c r="M68" s="33"/>
      <c r="N68" s="33"/>
      <c r="O68" s="31"/>
      <c r="P68" s="32"/>
      <c r="R68" s="33"/>
    </row>
    <row r="69" spans="11:18" s="7" customFormat="1" ht="16.5">
      <c r="K69" s="32"/>
      <c r="L69" s="32"/>
      <c r="M69" s="32"/>
      <c r="N69" s="33"/>
      <c r="O69" s="31"/>
      <c r="P69" s="32"/>
      <c r="R69" s="32"/>
    </row>
    <row r="70" spans="11:18" s="7" customFormat="1" ht="16.5">
      <c r="K70" s="32"/>
      <c r="L70" s="32"/>
      <c r="M70" s="32"/>
      <c r="N70" s="33"/>
      <c r="O70" s="31"/>
      <c r="P70" s="32"/>
      <c r="R70" s="32"/>
    </row>
    <row r="71" spans="11:18" s="7" customFormat="1" ht="16.5">
      <c r="K71" s="32"/>
      <c r="L71" s="32"/>
      <c r="M71" s="32"/>
      <c r="N71" s="33"/>
      <c r="O71" s="31"/>
      <c r="P71" s="32"/>
      <c r="R71" s="32"/>
    </row>
    <row r="72" spans="11:18" s="7" customFormat="1" ht="16.5">
      <c r="K72" s="32"/>
      <c r="L72" s="32"/>
      <c r="M72" s="32"/>
      <c r="N72" s="33"/>
      <c r="O72" s="31"/>
      <c r="P72" s="32"/>
      <c r="R72" s="32"/>
    </row>
    <row r="73" spans="1:18" s="7" customFormat="1" ht="17.2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50"/>
      <c r="L73" s="50"/>
      <c r="M73" s="50"/>
      <c r="N73" s="33"/>
      <c r="O73" s="31"/>
      <c r="P73" s="32"/>
      <c r="R73" s="50"/>
    </row>
    <row r="74" spans="11:18" s="7" customFormat="1" ht="16.5">
      <c r="K74" s="33"/>
      <c r="L74" s="33"/>
      <c r="M74" s="33"/>
      <c r="N74" s="33"/>
      <c r="O74" s="31"/>
      <c r="P74" s="32"/>
      <c r="R74" s="33"/>
    </row>
    <row r="75" spans="11:18" s="7" customFormat="1" ht="16.5">
      <c r="K75" s="33"/>
      <c r="L75" s="33"/>
      <c r="M75" s="33"/>
      <c r="N75" s="33"/>
      <c r="O75" s="31"/>
      <c r="P75" s="32"/>
      <c r="R75" s="33"/>
    </row>
    <row r="76" spans="11:18" s="7" customFormat="1" ht="16.5">
      <c r="K76" s="30"/>
      <c r="L76" s="30"/>
      <c r="M76" s="30"/>
      <c r="N76" s="33"/>
      <c r="O76" s="31"/>
      <c r="P76" s="32"/>
      <c r="R76" s="30"/>
    </row>
    <row r="77" spans="11:18" s="7" customFormat="1" ht="16.5">
      <c r="K77" s="32"/>
      <c r="L77" s="32"/>
      <c r="M77" s="32"/>
      <c r="N77" s="33"/>
      <c r="O77" s="31"/>
      <c r="P77" s="32"/>
      <c r="R77" s="32"/>
    </row>
    <row r="78" spans="1:18" s="7" customFormat="1" ht="16.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2"/>
      <c r="L78" s="52"/>
      <c r="M78" s="52"/>
      <c r="N78" s="33"/>
      <c r="O78" s="31"/>
      <c r="P78" s="32"/>
      <c r="R78" s="52"/>
    </row>
    <row r="79" spans="1:18" s="7" customFormat="1" ht="16.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0"/>
      <c r="L79" s="50"/>
      <c r="M79" s="50"/>
      <c r="N79" s="33"/>
      <c r="O79" s="31"/>
      <c r="P79" s="32"/>
      <c r="R79" s="50"/>
    </row>
    <row r="80" spans="1:18" s="7" customFormat="1" ht="16.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0"/>
      <c r="L80" s="50"/>
      <c r="M80" s="50"/>
      <c r="N80" s="33"/>
      <c r="O80" s="31"/>
      <c r="P80" s="32"/>
      <c r="R80" s="50"/>
    </row>
    <row r="81" spans="1:18" s="7" customFormat="1" ht="16.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3"/>
      <c r="L81" s="53"/>
      <c r="M81" s="53"/>
      <c r="N81" s="33"/>
      <c r="O81" s="31"/>
      <c r="P81" s="32"/>
      <c r="R81" s="53"/>
    </row>
    <row r="82" spans="11:18" s="7" customFormat="1" ht="16.5">
      <c r="K82" s="32"/>
      <c r="L82" s="32"/>
      <c r="M82" s="32"/>
      <c r="N82" s="33"/>
      <c r="O82" s="31"/>
      <c r="P82" s="32"/>
      <c r="R82" s="32"/>
    </row>
    <row r="83" spans="1:18" s="7" customFormat="1" ht="17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32"/>
      <c r="L83" s="32"/>
      <c r="M83" s="32"/>
      <c r="N83" s="33"/>
      <c r="O83" s="31"/>
      <c r="P83" s="32"/>
      <c r="R83" s="32"/>
    </row>
    <row r="84" spans="11:18" s="7" customFormat="1" ht="16.5">
      <c r="K84" s="32"/>
      <c r="L84" s="32"/>
      <c r="M84" s="32"/>
      <c r="N84" s="33"/>
      <c r="O84" s="31"/>
      <c r="P84" s="32"/>
      <c r="R84" s="32"/>
    </row>
    <row r="85" spans="11:18" s="7" customFormat="1" ht="16.5">
      <c r="K85" s="32"/>
      <c r="L85" s="32"/>
      <c r="M85" s="32"/>
      <c r="N85" s="33"/>
      <c r="O85" s="31"/>
      <c r="P85" s="32"/>
      <c r="R85" s="32"/>
    </row>
    <row r="86" spans="11:18" s="7" customFormat="1" ht="16.5">
      <c r="K86" s="32"/>
      <c r="L86" s="32"/>
      <c r="M86" s="32"/>
      <c r="N86" s="33"/>
      <c r="O86" s="31"/>
      <c r="P86" s="32"/>
      <c r="R86" s="32"/>
    </row>
    <row r="87" spans="11:18" s="7" customFormat="1" ht="16.5">
      <c r="K87" s="32"/>
      <c r="L87" s="32"/>
      <c r="M87" s="32"/>
      <c r="N87" s="33"/>
      <c r="O87" s="31"/>
      <c r="P87" s="32"/>
      <c r="R87" s="32"/>
    </row>
    <row r="88" spans="11:18" s="7" customFormat="1" ht="16.5">
      <c r="K88" s="32"/>
      <c r="L88" s="32"/>
      <c r="M88" s="32"/>
      <c r="N88" s="33"/>
      <c r="O88" s="31"/>
      <c r="P88" s="32"/>
      <c r="R88" s="32"/>
    </row>
    <row r="89" spans="11:18" s="7" customFormat="1" ht="16.5">
      <c r="K89" s="32"/>
      <c r="L89" s="32"/>
      <c r="M89" s="32"/>
      <c r="N89" s="33"/>
      <c r="O89" s="31"/>
      <c r="P89" s="32"/>
      <c r="R89" s="32"/>
    </row>
    <row r="90" spans="11:18" s="7" customFormat="1" ht="16.5">
      <c r="K90" s="32"/>
      <c r="L90" s="32"/>
      <c r="M90" s="32"/>
      <c r="N90" s="33"/>
      <c r="O90" s="31"/>
      <c r="P90" s="32"/>
      <c r="R90" s="32"/>
    </row>
    <row r="91" spans="11:18" s="7" customFormat="1" ht="16.5">
      <c r="K91" s="32"/>
      <c r="L91" s="32"/>
      <c r="M91" s="32"/>
      <c r="N91" s="33"/>
      <c r="O91" s="31"/>
      <c r="P91" s="32"/>
      <c r="R91" s="32"/>
    </row>
    <row r="92" spans="11:18" s="7" customFormat="1" ht="16.5">
      <c r="K92" s="32"/>
      <c r="L92" s="32"/>
      <c r="M92" s="32"/>
      <c r="N92" s="33"/>
      <c r="O92" s="31"/>
      <c r="P92" s="32"/>
      <c r="R92" s="32"/>
    </row>
    <row r="93" spans="11:18" s="7" customFormat="1" ht="16.5">
      <c r="K93" s="32"/>
      <c r="L93" s="32"/>
      <c r="M93" s="32"/>
      <c r="N93" s="33"/>
      <c r="O93" s="31"/>
      <c r="P93" s="32"/>
      <c r="R93" s="32"/>
    </row>
    <row r="94" spans="11:18" s="7" customFormat="1" ht="16.5">
      <c r="K94" s="32"/>
      <c r="L94" s="32"/>
      <c r="M94" s="32"/>
      <c r="N94" s="33"/>
      <c r="O94" s="31"/>
      <c r="P94" s="32"/>
      <c r="R94" s="32"/>
    </row>
    <row r="95" spans="11:18" s="7" customFormat="1" ht="16.5">
      <c r="K95" s="32"/>
      <c r="L95" s="32"/>
      <c r="M95" s="32"/>
      <c r="N95" s="33"/>
      <c r="O95" s="31"/>
      <c r="P95" s="32"/>
      <c r="R95" s="32"/>
    </row>
    <row r="96" ht="16.5">
      <c r="P96" s="21"/>
    </row>
  </sheetData>
  <sheetProtection/>
  <mergeCells count="20">
    <mergeCell ref="H3:J3"/>
    <mergeCell ref="K3:K4"/>
    <mergeCell ref="K30:M30"/>
    <mergeCell ref="K32:P32"/>
    <mergeCell ref="P3:P4"/>
    <mergeCell ref="K35:L35"/>
    <mergeCell ref="K36:L36"/>
    <mergeCell ref="K39:L39"/>
    <mergeCell ref="K37:L37"/>
    <mergeCell ref="K38:L38"/>
    <mergeCell ref="E3:F3"/>
    <mergeCell ref="G3:G4"/>
    <mergeCell ref="S32:S33"/>
    <mergeCell ref="K34:L34"/>
    <mergeCell ref="V4:X4"/>
    <mergeCell ref="Z4:AB4"/>
    <mergeCell ref="Q3:Q4"/>
    <mergeCell ref="S3:S4"/>
    <mergeCell ref="H29:M29"/>
    <mergeCell ref="L3:L4"/>
  </mergeCells>
  <printOptions/>
  <pageMargins left="0.75" right="0.75" top="0.38" bottom="0.33" header="0.38" footer="0.33"/>
  <pageSetup fitToHeight="1" fitToWidth="1" horizontalDpi="600" verticalDpi="600" orientation="landscape" paperSize="17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AE98"/>
  <sheetViews>
    <sheetView view="pageBreakPreview" zoomScale="60" zoomScaleNormal="75" zoomScalePageLayoutView="0" workbookViewId="0" topLeftCell="A1">
      <selection activeCell="A2" sqref="A2:IV2"/>
    </sheetView>
  </sheetViews>
  <sheetFormatPr defaultColWidth="9.140625" defaultRowHeight="12.75"/>
  <cols>
    <col min="1" max="1" width="4.7109375" style="1" customWidth="1"/>
    <col min="2" max="2" width="36.7109375" style="1" customWidth="1"/>
    <col min="3" max="3" width="35.7109375" style="1" customWidth="1"/>
    <col min="4" max="4" width="9.57421875" style="1" customWidth="1"/>
    <col min="5" max="6" width="11.7109375" style="1" customWidth="1"/>
    <col min="7" max="7" width="18.7109375" style="1" bestFit="1" customWidth="1"/>
    <col min="8" max="10" width="15.57421875" style="1" bestFit="1" customWidth="1"/>
    <col min="11" max="11" width="17.00390625" style="21" bestFit="1" customWidth="1"/>
    <col min="12" max="12" width="15.7109375" style="21" customWidth="1"/>
    <col min="13" max="13" width="21.7109375" style="21" customWidth="1"/>
    <col min="14" max="14" width="19.28125" style="1" customWidth="1"/>
    <col min="15" max="15" width="16.7109375" style="1" customWidth="1"/>
    <col min="16" max="16" width="2.7109375" style="1" customWidth="1"/>
    <col min="17" max="17" width="1.28515625" style="1" customWidth="1"/>
    <col min="18" max="19" width="9.7109375" style="1" customWidth="1"/>
    <col min="20" max="20" width="13.8515625" style="1" customWidth="1"/>
    <col min="21" max="21" width="1.28515625" style="1" customWidth="1"/>
    <col min="22" max="23" width="9.7109375" style="1" customWidth="1"/>
    <col min="24" max="24" width="16.57421875" style="1" customWidth="1"/>
    <col min="25" max="25" width="10.28125" style="1" bestFit="1" customWidth="1"/>
    <col min="26" max="16384" width="9.140625" style="1" customWidth="1"/>
  </cols>
  <sheetData>
    <row r="1" spans="1:16" ht="17.25" thickBot="1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6"/>
      <c r="L1" s="156"/>
      <c r="M1" s="156"/>
      <c r="N1" s="155"/>
      <c r="O1" s="155"/>
      <c r="P1" s="155"/>
    </row>
    <row r="2" spans="1:16" ht="30.75" customHeight="1" thickBot="1" thickTop="1">
      <c r="A2" s="284" t="s">
        <v>243</v>
      </c>
      <c r="B2" s="278"/>
      <c r="C2" s="278"/>
      <c r="D2" s="279"/>
      <c r="E2" s="280" t="s">
        <v>67</v>
      </c>
      <c r="F2" s="280" t="s">
        <v>68</v>
      </c>
      <c r="G2" s="280" t="s">
        <v>69</v>
      </c>
      <c r="H2" s="280" t="s">
        <v>70</v>
      </c>
      <c r="I2" s="280" t="s">
        <v>71</v>
      </c>
      <c r="J2" s="280" t="s">
        <v>72</v>
      </c>
      <c r="K2" s="281" t="s">
        <v>249</v>
      </c>
      <c r="L2" s="281" t="s">
        <v>247</v>
      </c>
      <c r="M2" s="281" t="s">
        <v>246</v>
      </c>
      <c r="N2" s="281" t="s">
        <v>245</v>
      </c>
      <c r="O2" s="283" t="s">
        <v>244</v>
      </c>
      <c r="P2" s="155"/>
    </row>
    <row r="3" spans="1:16" ht="24" customHeight="1" thickBot="1">
      <c r="A3" s="285" t="s">
        <v>109</v>
      </c>
      <c r="B3" s="109"/>
      <c r="C3" s="109"/>
      <c r="D3" s="110"/>
      <c r="E3" s="611" t="s">
        <v>51</v>
      </c>
      <c r="F3" s="612"/>
      <c r="G3" s="613" t="s">
        <v>52</v>
      </c>
      <c r="H3" s="629" t="s">
        <v>90</v>
      </c>
      <c r="I3" s="629"/>
      <c r="J3" s="629"/>
      <c r="K3" s="630" t="s">
        <v>224</v>
      </c>
      <c r="L3" s="625" t="s">
        <v>53</v>
      </c>
      <c r="M3" s="319">
        <v>0.51</v>
      </c>
      <c r="N3" s="627" t="s">
        <v>104</v>
      </c>
      <c r="O3" s="623" t="s">
        <v>56</v>
      </c>
      <c r="P3" s="155"/>
    </row>
    <row r="4" spans="1:24" ht="37.5" customHeight="1" thickBot="1">
      <c r="A4" s="286" t="s">
        <v>45</v>
      </c>
      <c r="B4" s="176" t="s">
        <v>42</v>
      </c>
      <c r="C4" s="177" t="s">
        <v>75</v>
      </c>
      <c r="D4" s="174" t="s">
        <v>43</v>
      </c>
      <c r="E4" s="175" t="s">
        <v>74</v>
      </c>
      <c r="F4" s="207" t="s">
        <v>214</v>
      </c>
      <c r="G4" s="614"/>
      <c r="H4" s="320" t="s">
        <v>65</v>
      </c>
      <c r="I4" s="321" t="s">
        <v>40</v>
      </c>
      <c r="J4" s="321" t="s">
        <v>66</v>
      </c>
      <c r="K4" s="631"/>
      <c r="L4" s="626"/>
      <c r="M4" s="322" t="s">
        <v>54</v>
      </c>
      <c r="N4" s="628"/>
      <c r="O4" s="624"/>
      <c r="P4" s="155"/>
      <c r="Q4" s="7"/>
      <c r="R4" s="522"/>
      <c r="S4" s="522"/>
      <c r="T4" s="522"/>
      <c r="U4" s="7"/>
      <c r="V4" s="522"/>
      <c r="W4" s="522"/>
      <c r="X4" s="522"/>
    </row>
    <row r="5" spans="1:24" ht="16.5" customHeight="1">
      <c r="A5" s="413">
        <v>1</v>
      </c>
      <c r="B5" s="414" t="s">
        <v>2</v>
      </c>
      <c r="C5" s="415" t="s">
        <v>212</v>
      </c>
      <c r="D5" s="416"/>
      <c r="E5" s="417"/>
      <c r="F5" s="418">
        <f>1-E5</f>
        <v>1</v>
      </c>
      <c r="G5" s="419">
        <v>4980185</v>
      </c>
      <c r="H5" s="420"/>
      <c r="I5" s="421"/>
      <c r="J5" s="421"/>
      <c r="K5" s="422">
        <f aca="true" t="shared" si="0" ref="K5:K28">G5-SUM(H5:J5)</f>
        <v>4980185</v>
      </c>
      <c r="L5" s="422">
        <f aca="true" t="shared" si="1" ref="L5:L28">K5*E5</f>
        <v>0</v>
      </c>
      <c r="M5" s="420">
        <f>L5*M$3</f>
        <v>0</v>
      </c>
      <c r="N5" s="419">
        <v>4980185</v>
      </c>
      <c r="O5" s="423">
        <f aca="true" t="shared" si="2" ref="O5:O28">G5-L5+M5-SUM(H5:J5)</f>
        <v>4980185</v>
      </c>
      <c r="P5" s="155"/>
      <c r="Q5" s="7"/>
      <c r="R5" s="9"/>
      <c r="S5" s="13"/>
      <c r="T5" s="11"/>
      <c r="U5" s="7"/>
      <c r="V5" s="9"/>
      <c r="W5" s="13"/>
      <c r="X5" s="11"/>
    </row>
    <row r="6" spans="1:24" ht="16.5" customHeight="1">
      <c r="A6" s="424">
        <v>2</v>
      </c>
      <c r="B6" s="425" t="s">
        <v>3</v>
      </c>
      <c r="C6" s="394"/>
      <c r="D6" s="226"/>
      <c r="E6" s="426"/>
      <c r="F6" s="227">
        <f aca="true" t="shared" si="3" ref="F6:F28">1-E6</f>
        <v>1</v>
      </c>
      <c r="G6" s="427"/>
      <c r="H6" s="428"/>
      <c r="I6" s="429"/>
      <c r="J6" s="429"/>
      <c r="K6" s="356">
        <f t="shared" si="0"/>
        <v>0</v>
      </c>
      <c r="L6" s="356">
        <f t="shared" si="1"/>
        <v>0</v>
      </c>
      <c r="M6" s="357">
        <f aca="true" t="shared" si="4" ref="M6:M28">L6*M$3</f>
        <v>0</v>
      </c>
      <c r="N6" s="358">
        <f aca="true" t="shared" si="5" ref="N6:N28">L6-M6</f>
        <v>0</v>
      </c>
      <c r="O6" s="430">
        <f t="shared" si="2"/>
        <v>0</v>
      </c>
      <c r="P6" s="155"/>
      <c r="Q6" s="7"/>
      <c r="R6" s="9"/>
      <c r="S6" s="14"/>
      <c r="T6" s="11"/>
      <c r="U6" s="7"/>
      <c r="V6" s="9"/>
      <c r="W6" s="14"/>
      <c r="X6" s="11"/>
    </row>
    <row r="7" spans="1:24" ht="16.5" customHeight="1">
      <c r="A7" s="424">
        <v>3</v>
      </c>
      <c r="B7" s="425" t="s">
        <v>4</v>
      </c>
      <c r="C7" s="394"/>
      <c r="D7" s="226"/>
      <c r="E7" s="426"/>
      <c r="F7" s="227">
        <f t="shared" si="3"/>
        <v>1</v>
      </c>
      <c r="G7" s="427"/>
      <c r="H7" s="428"/>
      <c r="I7" s="429"/>
      <c r="J7" s="429"/>
      <c r="K7" s="356">
        <f t="shared" si="0"/>
        <v>0</v>
      </c>
      <c r="L7" s="356">
        <f t="shared" si="1"/>
        <v>0</v>
      </c>
      <c r="M7" s="357">
        <f t="shared" si="4"/>
        <v>0</v>
      </c>
      <c r="N7" s="358">
        <f t="shared" si="5"/>
        <v>0</v>
      </c>
      <c r="O7" s="430">
        <f t="shared" si="2"/>
        <v>0</v>
      </c>
      <c r="P7" s="155"/>
      <c r="Q7" s="7"/>
      <c r="R7" s="9"/>
      <c r="S7" s="14"/>
      <c r="T7" s="11"/>
      <c r="U7" s="7"/>
      <c r="V7" s="9"/>
      <c r="W7" s="14"/>
      <c r="X7" s="11"/>
    </row>
    <row r="8" spans="1:24" ht="16.5" customHeight="1">
      <c r="A8" s="424">
        <v>4</v>
      </c>
      <c r="B8" s="425" t="s">
        <v>5</v>
      </c>
      <c r="C8" s="394"/>
      <c r="D8" s="226"/>
      <c r="E8" s="426"/>
      <c r="F8" s="227">
        <f t="shared" si="3"/>
        <v>1</v>
      </c>
      <c r="G8" s="427"/>
      <c r="H8" s="428"/>
      <c r="I8" s="429"/>
      <c r="J8" s="429"/>
      <c r="K8" s="356">
        <f t="shared" si="0"/>
        <v>0</v>
      </c>
      <c r="L8" s="356">
        <f t="shared" si="1"/>
        <v>0</v>
      </c>
      <c r="M8" s="357">
        <f t="shared" si="4"/>
        <v>0</v>
      </c>
      <c r="N8" s="358">
        <f t="shared" si="5"/>
        <v>0</v>
      </c>
      <c r="O8" s="430">
        <f t="shared" si="2"/>
        <v>0</v>
      </c>
      <c r="P8" s="155"/>
      <c r="Q8" s="7"/>
      <c r="R8" s="9"/>
      <c r="S8" s="14"/>
      <c r="T8" s="11"/>
      <c r="U8" s="7"/>
      <c r="V8" s="9"/>
      <c r="W8" s="14"/>
      <c r="X8" s="11"/>
    </row>
    <row r="9" spans="1:24" ht="16.5" customHeight="1">
      <c r="A9" s="424">
        <v>5</v>
      </c>
      <c r="B9" s="425" t="s">
        <v>6</v>
      </c>
      <c r="C9" s="394"/>
      <c r="D9" s="226"/>
      <c r="E9" s="426"/>
      <c r="F9" s="227">
        <f t="shared" si="3"/>
        <v>1</v>
      </c>
      <c r="G9" s="427"/>
      <c r="H9" s="428"/>
      <c r="I9" s="429"/>
      <c r="J9" s="429"/>
      <c r="K9" s="356">
        <f t="shared" si="0"/>
        <v>0</v>
      </c>
      <c r="L9" s="356">
        <f t="shared" si="1"/>
        <v>0</v>
      </c>
      <c r="M9" s="357">
        <f t="shared" si="4"/>
        <v>0</v>
      </c>
      <c r="N9" s="358">
        <f t="shared" si="5"/>
        <v>0</v>
      </c>
      <c r="O9" s="430">
        <f t="shared" si="2"/>
        <v>0</v>
      </c>
      <c r="P9" s="155"/>
      <c r="Q9" s="7"/>
      <c r="R9" s="9"/>
      <c r="S9" s="14"/>
      <c r="T9" s="11"/>
      <c r="U9" s="7"/>
      <c r="V9" s="9"/>
      <c r="W9" s="14"/>
      <c r="X9" s="11"/>
    </row>
    <row r="10" spans="1:24" ht="16.5" customHeight="1">
      <c r="A10" s="424">
        <v>6</v>
      </c>
      <c r="B10" s="425" t="s">
        <v>7</v>
      </c>
      <c r="C10" s="394"/>
      <c r="D10" s="226"/>
      <c r="E10" s="426"/>
      <c r="F10" s="227">
        <f t="shared" si="3"/>
        <v>1</v>
      </c>
      <c r="G10" s="427"/>
      <c r="H10" s="428"/>
      <c r="I10" s="429"/>
      <c r="J10" s="429"/>
      <c r="K10" s="356">
        <f t="shared" si="0"/>
        <v>0</v>
      </c>
      <c r="L10" s="356">
        <f t="shared" si="1"/>
        <v>0</v>
      </c>
      <c r="M10" s="357">
        <f t="shared" si="4"/>
        <v>0</v>
      </c>
      <c r="N10" s="358">
        <f t="shared" si="5"/>
        <v>0</v>
      </c>
      <c r="O10" s="430">
        <f t="shared" si="2"/>
        <v>0</v>
      </c>
      <c r="P10" s="155"/>
      <c r="Q10" s="7"/>
      <c r="R10" s="9"/>
      <c r="S10" s="14"/>
      <c r="T10" s="11"/>
      <c r="U10" s="7"/>
      <c r="V10" s="9"/>
      <c r="W10" s="14"/>
      <c r="X10" s="11"/>
    </row>
    <row r="11" spans="1:24" ht="16.5" customHeight="1">
      <c r="A11" s="424">
        <v>7</v>
      </c>
      <c r="B11" s="425" t="s">
        <v>8</v>
      </c>
      <c r="C11" s="394"/>
      <c r="D11" s="226"/>
      <c r="E11" s="426"/>
      <c r="F11" s="227">
        <f t="shared" si="3"/>
        <v>1</v>
      </c>
      <c r="G11" s="427"/>
      <c r="H11" s="428"/>
      <c r="I11" s="429"/>
      <c r="J11" s="429"/>
      <c r="K11" s="356">
        <f t="shared" si="0"/>
        <v>0</v>
      </c>
      <c r="L11" s="356">
        <f t="shared" si="1"/>
        <v>0</v>
      </c>
      <c r="M11" s="357">
        <f t="shared" si="4"/>
        <v>0</v>
      </c>
      <c r="N11" s="358">
        <f t="shared" si="5"/>
        <v>0</v>
      </c>
      <c r="O11" s="430">
        <f t="shared" si="2"/>
        <v>0</v>
      </c>
      <c r="P11" s="155"/>
      <c r="Q11" s="7"/>
      <c r="R11" s="9"/>
      <c r="S11" s="13"/>
      <c r="T11" s="11"/>
      <c r="U11" s="7"/>
      <c r="V11" s="9"/>
      <c r="W11" s="13"/>
      <c r="X11" s="11"/>
    </row>
    <row r="12" spans="1:24" ht="16.5" customHeight="1">
      <c r="A12" s="424">
        <v>8</v>
      </c>
      <c r="B12" s="425" t="s">
        <v>9</v>
      </c>
      <c r="C12" s="394"/>
      <c r="D12" s="226"/>
      <c r="E12" s="426"/>
      <c r="F12" s="227">
        <f t="shared" si="3"/>
        <v>1</v>
      </c>
      <c r="G12" s="427"/>
      <c r="H12" s="428"/>
      <c r="I12" s="429"/>
      <c r="J12" s="429"/>
      <c r="K12" s="356">
        <f t="shared" si="0"/>
        <v>0</v>
      </c>
      <c r="L12" s="356">
        <f t="shared" si="1"/>
        <v>0</v>
      </c>
      <c r="M12" s="357">
        <f t="shared" si="4"/>
        <v>0</v>
      </c>
      <c r="N12" s="358">
        <f t="shared" si="5"/>
        <v>0</v>
      </c>
      <c r="O12" s="430">
        <f t="shared" si="2"/>
        <v>0</v>
      </c>
      <c r="P12" s="155"/>
      <c r="Q12" s="7"/>
      <c r="R12" s="9"/>
      <c r="S12" s="14"/>
      <c r="T12" s="11"/>
      <c r="U12" s="7"/>
      <c r="V12" s="9"/>
      <c r="W12" s="14"/>
      <c r="X12" s="11"/>
    </row>
    <row r="13" spans="1:24" ht="16.5" customHeight="1">
      <c r="A13" s="424">
        <v>9</v>
      </c>
      <c r="B13" s="425" t="s">
        <v>10</v>
      </c>
      <c r="C13" s="394"/>
      <c r="D13" s="226"/>
      <c r="E13" s="426"/>
      <c r="F13" s="227">
        <f t="shared" si="3"/>
        <v>1</v>
      </c>
      <c r="G13" s="427"/>
      <c r="H13" s="428"/>
      <c r="I13" s="429"/>
      <c r="J13" s="429"/>
      <c r="K13" s="356">
        <f t="shared" si="0"/>
        <v>0</v>
      </c>
      <c r="L13" s="356">
        <f t="shared" si="1"/>
        <v>0</v>
      </c>
      <c r="M13" s="357">
        <f t="shared" si="4"/>
        <v>0</v>
      </c>
      <c r="N13" s="358">
        <f t="shared" si="5"/>
        <v>0</v>
      </c>
      <c r="O13" s="430">
        <f t="shared" si="2"/>
        <v>0</v>
      </c>
      <c r="P13" s="158"/>
      <c r="Q13" s="7"/>
      <c r="R13" s="9"/>
      <c r="S13" s="14"/>
      <c r="T13" s="11"/>
      <c r="U13" s="7"/>
      <c r="V13" s="9"/>
      <c r="W13" s="14"/>
      <c r="X13" s="11"/>
    </row>
    <row r="14" spans="1:24" ht="16.5" customHeight="1">
      <c r="A14" s="424">
        <v>10</v>
      </c>
      <c r="B14" s="425" t="s">
        <v>11</v>
      </c>
      <c r="C14" s="394"/>
      <c r="D14" s="226"/>
      <c r="E14" s="426"/>
      <c r="F14" s="227">
        <f t="shared" si="3"/>
        <v>1</v>
      </c>
      <c r="G14" s="427"/>
      <c r="H14" s="428"/>
      <c r="I14" s="429"/>
      <c r="J14" s="429"/>
      <c r="K14" s="356">
        <f t="shared" si="0"/>
        <v>0</v>
      </c>
      <c r="L14" s="356">
        <f t="shared" si="1"/>
        <v>0</v>
      </c>
      <c r="M14" s="357">
        <f t="shared" si="4"/>
        <v>0</v>
      </c>
      <c r="N14" s="358">
        <f t="shared" si="5"/>
        <v>0</v>
      </c>
      <c r="O14" s="430">
        <f t="shared" si="2"/>
        <v>0</v>
      </c>
      <c r="P14" s="158"/>
      <c r="Q14" s="7"/>
      <c r="R14" s="9"/>
      <c r="S14" s="14"/>
      <c r="T14" s="11"/>
      <c r="U14" s="7"/>
      <c r="V14" s="9"/>
      <c r="W14" s="14"/>
      <c r="X14" s="11"/>
    </row>
    <row r="15" spans="1:24" ht="16.5" customHeight="1">
      <c r="A15" s="424">
        <v>11</v>
      </c>
      <c r="B15" s="425" t="s">
        <v>12</v>
      </c>
      <c r="C15" s="394"/>
      <c r="D15" s="226"/>
      <c r="E15" s="426"/>
      <c r="F15" s="227">
        <f t="shared" si="3"/>
        <v>1</v>
      </c>
      <c r="G15" s="427"/>
      <c r="H15" s="428"/>
      <c r="I15" s="429"/>
      <c r="J15" s="429"/>
      <c r="K15" s="356">
        <f t="shared" si="0"/>
        <v>0</v>
      </c>
      <c r="L15" s="356">
        <f t="shared" si="1"/>
        <v>0</v>
      </c>
      <c r="M15" s="357">
        <f t="shared" si="4"/>
        <v>0</v>
      </c>
      <c r="N15" s="358">
        <f t="shared" si="5"/>
        <v>0</v>
      </c>
      <c r="O15" s="430">
        <f t="shared" si="2"/>
        <v>0</v>
      </c>
      <c r="P15" s="158"/>
      <c r="Q15" s="7"/>
      <c r="R15" s="9"/>
      <c r="S15" s="14"/>
      <c r="T15" s="11"/>
      <c r="U15" s="7"/>
      <c r="V15" s="9"/>
      <c r="W15" s="14"/>
      <c r="X15" s="11"/>
    </row>
    <row r="16" spans="1:24" ht="16.5" customHeight="1">
      <c r="A16" s="424">
        <v>12</v>
      </c>
      <c r="B16" s="425" t="s">
        <v>13</v>
      </c>
      <c r="C16" s="394"/>
      <c r="D16" s="226"/>
      <c r="E16" s="426"/>
      <c r="F16" s="227">
        <f t="shared" si="3"/>
        <v>1</v>
      </c>
      <c r="G16" s="427"/>
      <c r="H16" s="428"/>
      <c r="I16" s="429"/>
      <c r="J16" s="429"/>
      <c r="K16" s="356">
        <f t="shared" si="0"/>
        <v>0</v>
      </c>
      <c r="L16" s="356">
        <f t="shared" si="1"/>
        <v>0</v>
      </c>
      <c r="M16" s="357">
        <f t="shared" si="4"/>
        <v>0</v>
      </c>
      <c r="N16" s="358">
        <f t="shared" si="5"/>
        <v>0</v>
      </c>
      <c r="O16" s="430">
        <f t="shared" si="2"/>
        <v>0</v>
      </c>
      <c r="P16" s="158"/>
      <c r="Q16" s="7"/>
      <c r="R16" s="9"/>
      <c r="S16" s="14"/>
      <c r="T16" s="11"/>
      <c r="U16" s="7"/>
      <c r="V16" s="9"/>
      <c r="W16" s="14"/>
      <c r="X16" s="11"/>
    </row>
    <row r="17" spans="1:24" ht="16.5" customHeight="1">
      <c r="A17" s="424">
        <v>13</v>
      </c>
      <c r="B17" s="425" t="s">
        <v>14</v>
      </c>
      <c r="C17" s="394"/>
      <c r="D17" s="226"/>
      <c r="E17" s="426"/>
      <c r="F17" s="227">
        <f t="shared" si="3"/>
        <v>1</v>
      </c>
      <c r="G17" s="427"/>
      <c r="H17" s="428"/>
      <c r="I17" s="429"/>
      <c r="J17" s="429"/>
      <c r="K17" s="356">
        <f t="shared" si="0"/>
        <v>0</v>
      </c>
      <c r="L17" s="356">
        <f t="shared" si="1"/>
        <v>0</v>
      </c>
      <c r="M17" s="357">
        <f t="shared" si="4"/>
        <v>0</v>
      </c>
      <c r="N17" s="358">
        <f t="shared" si="5"/>
        <v>0</v>
      </c>
      <c r="O17" s="430">
        <f t="shared" si="2"/>
        <v>0</v>
      </c>
      <c r="P17" s="158"/>
      <c r="Q17" s="7"/>
      <c r="R17" s="9"/>
      <c r="S17" s="13"/>
      <c r="T17" s="11"/>
      <c r="U17" s="7"/>
      <c r="V17" s="9"/>
      <c r="W17" s="13"/>
      <c r="X17" s="11"/>
    </row>
    <row r="18" spans="1:24" ht="16.5" customHeight="1">
      <c r="A18" s="424">
        <v>14</v>
      </c>
      <c r="B18" s="425" t="s">
        <v>15</v>
      </c>
      <c r="C18" s="394"/>
      <c r="D18" s="226"/>
      <c r="E18" s="426"/>
      <c r="F18" s="227">
        <f t="shared" si="3"/>
        <v>1</v>
      </c>
      <c r="G18" s="427"/>
      <c r="H18" s="428"/>
      <c r="I18" s="429"/>
      <c r="J18" s="429"/>
      <c r="K18" s="356">
        <f t="shared" si="0"/>
        <v>0</v>
      </c>
      <c r="L18" s="356">
        <f t="shared" si="1"/>
        <v>0</v>
      </c>
      <c r="M18" s="357">
        <f t="shared" si="4"/>
        <v>0</v>
      </c>
      <c r="N18" s="358">
        <f t="shared" si="5"/>
        <v>0</v>
      </c>
      <c r="O18" s="430">
        <f t="shared" si="2"/>
        <v>0</v>
      </c>
      <c r="P18" s="158"/>
      <c r="Q18" s="7"/>
      <c r="R18" s="9"/>
      <c r="S18" s="14"/>
      <c r="T18" s="11"/>
      <c r="U18" s="7"/>
      <c r="V18" s="9"/>
      <c r="W18" s="14"/>
      <c r="X18" s="11"/>
    </row>
    <row r="19" spans="1:24" ht="16.5" customHeight="1">
      <c r="A19" s="424">
        <v>15</v>
      </c>
      <c r="B19" s="425" t="s">
        <v>16</v>
      </c>
      <c r="C19" s="394"/>
      <c r="D19" s="226"/>
      <c r="E19" s="426"/>
      <c r="F19" s="227">
        <f t="shared" si="3"/>
        <v>1</v>
      </c>
      <c r="G19" s="427"/>
      <c r="H19" s="428"/>
      <c r="I19" s="429"/>
      <c r="J19" s="429"/>
      <c r="K19" s="356">
        <f t="shared" si="0"/>
        <v>0</v>
      </c>
      <c r="L19" s="356">
        <f t="shared" si="1"/>
        <v>0</v>
      </c>
      <c r="M19" s="357">
        <f t="shared" si="4"/>
        <v>0</v>
      </c>
      <c r="N19" s="358">
        <f t="shared" si="5"/>
        <v>0</v>
      </c>
      <c r="O19" s="430">
        <f t="shared" si="2"/>
        <v>0</v>
      </c>
      <c r="P19" s="158"/>
      <c r="Q19" s="7"/>
      <c r="R19" s="9"/>
      <c r="S19" s="14"/>
      <c r="T19" s="11"/>
      <c r="U19" s="7"/>
      <c r="V19" s="9"/>
      <c r="W19" s="14"/>
      <c r="X19" s="11"/>
    </row>
    <row r="20" spans="1:24" ht="16.5" customHeight="1">
      <c r="A20" s="424">
        <v>16</v>
      </c>
      <c r="B20" s="425" t="s">
        <v>17</v>
      </c>
      <c r="C20" s="394"/>
      <c r="D20" s="226"/>
      <c r="E20" s="426"/>
      <c r="F20" s="227">
        <f t="shared" si="3"/>
        <v>1</v>
      </c>
      <c r="G20" s="427"/>
      <c r="H20" s="428"/>
      <c r="I20" s="429"/>
      <c r="J20" s="429"/>
      <c r="K20" s="356">
        <f t="shared" si="0"/>
        <v>0</v>
      </c>
      <c r="L20" s="356">
        <f t="shared" si="1"/>
        <v>0</v>
      </c>
      <c r="M20" s="357">
        <f t="shared" si="4"/>
        <v>0</v>
      </c>
      <c r="N20" s="358">
        <f t="shared" si="5"/>
        <v>0</v>
      </c>
      <c r="O20" s="430">
        <f t="shared" si="2"/>
        <v>0</v>
      </c>
      <c r="P20" s="158"/>
      <c r="Q20" s="7"/>
      <c r="R20" s="9"/>
      <c r="S20" s="14"/>
      <c r="T20" s="11"/>
      <c r="U20" s="7"/>
      <c r="V20" s="9"/>
      <c r="W20" s="14"/>
      <c r="X20" s="11"/>
    </row>
    <row r="21" spans="1:24" ht="16.5" customHeight="1">
      <c r="A21" s="424">
        <v>17</v>
      </c>
      <c r="B21" s="425" t="s">
        <v>18</v>
      </c>
      <c r="C21" s="394"/>
      <c r="D21" s="226"/>
      <c r="E21" s="426"/>
      <c r="F21" s="227">
        <f t="shared" si="3"/>
        <v>1</v>
      </c>
      <c r="G21" s="427"/>
      <c r="H21" s="428"/>
      <c r="I21" s="429"/>
      <c r="J21" s="429"/>
      <c r="K21" s="356">
        <f t="shared" si="0"/>
        <v>0</v>
      </c>
      <c r="L21" s="356">
        <f t="shared" si="1"/>
        <v>0</v>
      </c>
      <c r="M21" s="357">
        <f t="shared" si="4"/>
        <v>0</v>
      </c>
      <c r="N21" s="358">
        <f t="shared" si="5"/>
        <v>0</v>
      </c>
      <c r="O21" s="430">
        <f t="shared" si="2"/>
        <v>0</v>
      </c>
      <c r="P21" s="158"/>
      <c r="Q21" s="7"/>
      <c r="R21" s="9"/>
      <c r="S21" s="14"/>
      <c r="T21" s="11"/>
      <c r="U21" s="7"/>
      <c r="V21" s="9"/>
      <c r="W21" s="14"/>
      <c r="X21" s="11"/>
    </row>
    <row r="22" spans="1:24" ht="16.5" customHeight="1">
      <c r="A22" s="424">
        <v>18</v>
      </c>
      <c r="B22" s="425" t="s">
        <v>19</v>
      </c>
      <c r="C22" s="394"/>
      <c r="D22" s="226"/>
      <c r="E22" s="426"/>
      <c r="F22" s="227">
        <f t="shared" si="3"/>
        <v>1</v>
      </c>
      <c r="G22" s="427"/>
      <c r="H22" s="428"/>
      <c r="I22" s="429"/>
      <c r="J22" s="429"/>
      <c r="K22" s="356">
        <f t="shared" si="0"/>
        <v>0</v>
      </c>
      <c r="L22" s="356">
        <f t="shared" si="1"/>
        <v>0</v>
      </c>
      <c r="M22" s="357">
        <f t="shared" si="4"/>
        <v>0</v>
      </c>
      <c r="N22" s="358">
        <f t="shared" si="5"/>
        <v>0</v>
      </c>
      <c r="O22" s="430">
        <f t="shared" si="2"/>
        <v>0</v>
      </c>
      <c r="P22" s="158"/>
      <c r="Q22" s="7"/>
      <c r="R22" s="9"/>
      <c r="S22" s="14"/>
      <c r="T22" s="11"/>
      <c r="U22" s="7"/>
      <c r="V22" s="9"/>
      <c r="W22" s="14"/>
      <c r="X22" s="11"/>
    </row>
    <row r="23" spans="1:24" ht="16.5" customHeight="1">
      <c r="A23" s="424">
        <v>19</v>
      </c>
      <c r="B23" s="425" t="s">
        <v>20</v>
      </c>
      <c r="C23" s="394"/>
      <c r="D23" s="226"/>
      <c r="E23" s="426"/>
      <c r="F23" s="227">
        <f t="shared" si="3"/>
        <v>1</v>
      </c>
      <c r="G23" s="427"/>
      <c r="H23" s="428"/>
      <c r="I23" s="429"/>
      <c r="J23" s="429"/>
      <c r="K23" s="356">
        <f t="shared" si="0"/>
        <v>0</v>
      </c>
      <c r="L23" s="356">
        <f t="shared" si="1"/>
        <v>0</v>
      </c>
      <c r="M23" s="357">
        <f t="shared" si="4"/>
        <v>0</v>
      </c>
      <c r="N23" s="358">
        <f t="shared" si="5"/>
        <v>0</v>
      </c>
      <c r="O23" s="430">
        <f t="shared" si="2"/>
        <v>0</v>
      </c>
      <c r="P23" s="158"/>
      <c r="Q23" s="7"/>
      <c r="R23" s="9"/>
      <c r="S23" s="13"/>
      <c r="T23" s="11"/>
      <c r="U23" s="7"/>
      <c r="V23" s="9"/>
      <c r="W23" s="13"/>
      <c r="X23" s="11"/>
    </row>
    <row r="24" spans="1:24" ht="16.5" customHeight="1">
      <c r="A24" s="424">
        <v>20</v>
      </c>
      <c r="B24" s="425" t="s">
        <v>21</v>
      </c>
      <c r="C24" s="394"/>
      <c r="D24" s="226"/>
      <c r="E24" s="426"/>
      <c r="F24" s="227">
        <f t="shared" si="3"/>
        <v>1</v>
      </c>
      <c r="G24" s="427"/>
      <c r="H24" s="428"/>
      <c r="I24" s="429"/>
      <c r="J24" s="429"/>
      <c r="K24" s="356">
        <f t="shared" si="0"/>
        <v>0</v>
      </c>
      <c r="L24" s="356">
        <f t="shared" si="1"/>
        <v>0</v>
      </c>
      <c r="M24" s="357">
        <f t="shared" si="4"/>
        <v>0</v>
      </c>
      <c r="N24" s="358">
        <f t="shared" si="5"/>
        <v>0</v>
      </c>
      <c r="O24" s="430">
        <f t="shared" si="2"/>
        <v>0</v>
      </c>
      <c r="P24" s="158"/>
      <c r="Q24" s="7"/>
      <c r="R24" s="9"/>
      <c r="S24" s="14"/>
      <c r="T24" s="11"/>
      <c r="U24" s="7"/>
      <c r="V24" s="9"/>
      <c r="W24" s="14"/>
      <c r="X24" s="11"/>
    </row>
    <row r="25" spans="1:24" ht="16.5" customHeight="1">
      <c r="A25" s="424">
        <v>21</v>
      </c>
      <c r="B25" s="425" t="s">
        <v>22</v>
      </c>
      <c r="C25" s="394"/>
      <c r="D25" s="226"/>
      <c r="E25" s="426"/>
      <c r="F25" s="227">
        <f t="shared" si="3"/>
        <v>1</v>
      </c>
      <c r="G25" s="427"/>
      <c r="H25" s="428"/>
      <c r="I25" s="429"/>
      <c r="J25" s="429"/>
      <c r="K25" s="356">
        <f t="shared" si="0"/>
        <v>0</v>
      </c>
      <c r="L25" s="356">
        <f t="shared" si="1"/>
        <v>0</v>
      </c>
      <c r="M25" s="357">
        <f t="shared" si="4"/>
        <v>0</v>
      </c>
      <c r="N25" s="358">
        <f t="shared" si="5"/>
        <v>0</v>
      </c>
      <c r="O25" s="430">
        <f t="shared" si="2"/>
        <v>0</v>
      </c>
      <c r="P25" s="158"/>
      <c r="Q25" s="7"/>
      <c r="R25" s="9"/>
      <c r="S25" s="14"/>
      <c r="T25" s="11"/>
      <c r="U25" s="7"/>
      <c r="V25" s="9"/>
      <c r="W25" s="14"/>
      <c r="X25" s="11"/>
    </row>
    <row r="26" spans="1:24" ht="16.5" customHeight="1">
      <c r="A26" s="424">
        <v>22</v>
      </c>
      <c r="B26" s="425" t="s">
        <v>23</v>
      </c>
      <c r="C26" s="394"/>
      <c r="D26" s="226"/>
      <c r="E26" s="426"/>
      <c r="F26" s="227">
        <f t="shared" si="3"/>
        <v>1</v>
      </c>
      <c r="G26" s="427"/>
      <c r="H26" s="428"/>
      <c r="I26" s="429"/>
      <c r="J26" s="429"/>
      <c r="K26" s="356">
        <f t="shared" si="0"/>
        <v>0</v>
      </c>
      <c r="L26" s="356">
        <f t="shared" si="1"/>
        <v>0</v>
      </c>
      <c r="M26" s="357">
        <f t="shared" si="4"/>
        <v>0</v>
      </c>
      <c r="N26" s="358">
        <f t="shared" si="5"/>
        <v>0</v>
      </c>
      <c r="O26" s="430">
        <f t="shared" si="2"/>
        <v>0</v>
      </c>
      <c r="P26" s="158"/>
      <c r="Q26" s="7"/>
      <c r="R26" s="9"/>
      <c r="S26" s="14"/>
      <c r="T26" s="11"/>
      <c r="U26" s="7"/>
      <c r="V26" s="9"/>
      <c r="W26" s="14"/>
      <c r="X26" s="11"/>
    </row>
    <row r="27" spans="1:24" ht="16.5" customHeight="1">
      <c r="A27" s="424">
        <v>23</v>
      </c>
      <c r="B27" s="425" t="s">
        <v>24</v>
      </c>
      <c r="C27" s="394"/>
      <c r="D27" s="226"/>
      <c r="E27" s="426"/>
      <c r="F27" s="227">
        <f t="shared" si="3"/>
        <v>1</v>
      </c>
      <c r="G27" s="427"/>
      <c r="H27" s="428"/>
      <c r="I27" s="429"/>
      <c r="J27" s="429"/>
      <c r="K27" s="356">
        <f t="shared" si="0"/>
        <v>0</v>
      </c>
      <c r="L27" s="356">
        <f t="shared" si="1"/>
        <v>0</v>
      </c>
      <c r="M27" s="357">
        <f t="shared" si="4"/>
        <v>0</v>
      </c>
      <c r="N27" s="358">
        <f t="shared" si="5"/>
        <v>0</v>
      </c>
      <c r="O27" s="430">
        <f t="shared" si="2"/>
        <v>0</v>
      </c>
      <c r="P27" s="158"/>
      <c r="Q27" s="7"/>
      <c r="R27" s="9"/>
      <c r="S27" s="14"/>
      <c r="T27" s="11"/>
      <c r="U27" s="7"/>
      <c r="V27" s="9"/>
      <c r="W27" s="14"/>
      <c r="X27" s="11"/>
    </row>
    <row r="28" spans="1:24" ht="16.5" customHeight="1" thickBot="1">
      <c r="A28" s="431">
        <v>24</v>
      </c>
      <c r="B28" s="432" t="s">
        <v>25</v>
      </c>
      <c r="C28" s="433"/>
      <c r="D28" s="434"/>
      <c r="E28" s="435"/>
      <c r="F28" s="436">
        <f t="shared" si="3"/>
        <v>1</v>
      </c>
      <c r="G28" s="437"/>
      <c r="H28" s="438"/>
      <c r="I28" s="439"/>
      <c r="J28" s="439"/>
      <c r="K28" s="440">
        <f t="shared" si="0"/>
        <v>0</v>
      </c>
      <c r="L28" s="440">
        <f t="shared" si="1"/>
        <v>0</v>
      </c>
      <c r="M28" s="441">
        <f t="shared" si="4"/>
        <v>0</v>
      </c>
      <c r="N28" s="442">
        <f t="shared" si="5"/>
        <v>0</v>
      </c>
      <c r="O28" s="443">
        <f t="shared" si="2"/>
        <v>0</v>
      </c>
      <c r="P28" s="158"/>
      <c r="Q28" s="7"/>
      <c r="R28" s="9"/>
      <c r="S28" s="14"/>
      <c r="T28" s="11"/>
      <c r="U28" s="7"/>
      <c r="V28" s="9"/>
      <c r="W28" s="14"/>
      <c r="X28" s="11"/>
    </row>
    <row r="29" spans="1:24" ht="18.75" customHeight="1" thickBot="1">
      <c r="A29" s="314" t="s">
        <v>121</v>
      </c>
      <c r="B29" s="258"/>
      <c r="C29" s="258"/>
      <c r="D29" s="258"/>
      <c r="E29" s="258"/>
      <c r="F29" s="258"/>
      <c r="G29" s="256"/>
      <c r="H29" s="259"/>
      <c r="I29" s="259"/>
      <c r="J29" s="260"/>
      <c r="K29" s="261"/>
      <c r="L29" s="262"/>
      <c r="M29" s="262"/>
      <c r="N29" s="263">
        <v>491793</v>
      </c>
      <c r="O29" s="318"/>
      <c r="P29" s="158"/>
      <c r="Q29" s="7"/>
      <c r="R29" s="9"/>
      <c r="S29" s="14"/>
      <c r="T29" s="11"/>
      <c r="U29" s="7"/>
      <c r="V29" s="9"/>
      <c r="W29" s="14"/>
      <c r="X29" s="11"/>
    </row>
    <row r="30" spans="1:24" ht="21" customHeight="1" thickBot="1">
      <c r="A30" s="293" t="s">
        <v>119</v>
      </c>
      <c r="B30" s="264"/>
      <c r="C30" s="264"/>
      <c r="D30" s="265"/>
      <c r="E30" s="266"/>
      <c r="F30" s="267"/>
      <c r="G30" s="257">
        <f>SUM(G5:G28)</f>
        <v>4980185</v>
      </c>
      <c r="H30" s="268">
        <f aca="true" t="shared" si="6" ref="H30:M30">SUM(H5:H29)</f>
        <v>0</v>
      </c>
      <c r="I30" s="269">
        <f t="shared" si="6"/>
        <v>0</v>
      </c>
      <c r="J30" s="269">
        <f t="shared" si="6"/>
        <v>0</v>
      </c>
      <c r="K30" s="270">
        <f t="shared" si="6"/>
        <v>4980185</v>
      </c>
      <c r="L30" s="270">
        <f t="shared" si="6"/>
        <v>0</v>
      </c>
      <c r="M30" s="270">
        <f t="shared" si="6"/>
        <v>0</v>
      </c>
      <c r="N30" s="253">
        <f>SUM(N5:N28)-N29</f>
        <v>4488392</v>
      </c>
      <c r="O30" s="272">
        <f>SUM(O5:O28)</f>
        <v>4980185</v>
      </c>
      <c r="P30" s="106"/>
      <c r="Q30" s="7"/>
      <c r="R30" s="6"/>
      <c r="S30" s="16"/>
      <c r="T30" s="17"/>
      <c r="U30" s="7"/>
      <c r="V30" s="6"/>
      <c r="W30" s="16"/>
      <c r="X30" s="17"/>
    </row>
    <row r="31" spans="1:24" s="7" customFormat="1" ht="24" customHeight="1">
      <c r="A31" s="294"/>
      <c r="B31" s="295"/>
      <c r="C31" s="295"/>
      <c r="D31" s="296"/>
      <c r="E31" s="296"/>
      <c r="F31" s="296"/>
      <c r="G31" s="296"/>
      <c r="H31" s="589" t="s">
        <v>110</v>
      </c>
      <c r="I31" s="589"/>
      <c r="J31" s="589"/>
      <c r="K31" s="589"/>
      <c r="L31" s="589"/>
      <c r="M31" s="589"/>
      <c r="N31" s="297">
        <f>+Total_Storm_EUs</f>
        <v>10231.729299999999</v>
      </c>
      <c r="O31" s="106"/>
      <c r="P31" s="106"/>
      <c r="R31" s="6"/>
      <c r="S31" s="16"/>
      <c r="T31" s="17"/>
      <c r="V31" s="6"/>
      <c r="W31" s="16"/>
      <c r="X31" s="17"/>
    </row>
    <row r="32" spans="1:24" s="7" customFormat="1" ht="24" customHeight="1" thickBot="1">
      <c r="A32" s="298"/>
      <c r="B32" s="299"/>
      <c r="C32" s="299"/>
      <c r="D32" s="300"/>
      <c r="E32" s="300"/>
      <c r="F32" s="300"/>
      <c r="G32" s="300"/>
      <c r="H32" s="300"/>
      <c r="I32" s="300"/>
      <c r="J32" s="300"/>
      <c r="K32" s="586" t="s">
        <v>63</v>
      </c>
      <c r="L32" s="586"/>
      <c r="M32" s="586"/>
      <c r="N32" s="301">
        <f>N30/N31</f>
        <v>438.6738417717913</v>
      </c>
      <c r="O32" s="106"/>
      <c r="P32" s="106"/>
      <c r="R32" s="6"/>
      <c r="S32" s="16"/>
      <c r="T32" s="17"/>
      <c r="V32" s="6"/>
      <c r="W32" s="16"/>
      <c r="X32" s="17"/>
    </row>
    <row r="33" spans="1:24" s="7" customFormat="1" ht="11.25" customHeight="1" thickBot="1" thickTop="1">
      <c r="A33" s="149"/>
      <c r="B33" s="149"/>
      <c r="C33" s="149"/>
      <c r="D33" s="150"/>
      <c r="E33" s="150"/>
      <c r="F33" s="150"/>
      <c r="G33" s="150"/>
      <c r="H33" s="150"/>
      <c r="I33" s="150"/>
      <c r="J33" s="150"/>
      <c r="K33" s="157"/>
      <c r="L33" s="157"/>
      <c r="M33" s="157"/>
      <c r="N33" s="158"/>
      <c r="O33" s="148"/>
      <c r="P33" s="158"/>
      <c r="R33" s="16"/>
      <c r="S33" s="16"/>
      <c r="T33" s="11"/>
      <c r="V33" s="16"/>
      <c r="W33" s="16"/>
      <c r="X33" s="11"/>
    </row>
    <row r="34" spans="1:24" s="7" customFormat="1" ht="27" customHeight="1" thickBot="1">
      <c r="A34" s="151"/>
      <c r="B34" s="151"/>
      <c r="C34" s="151"/>
      <c r="D34" s="150"/>
      <c r="E34" s="150"/>
      <c r="F34" s="150"/>
      <c r="G34" s="150"/>
      <c r="H34" s="150"/>
      <c r="I34" s="150"/>
      <c r="J34" s="150"/>
      <c r="K34" s="620" t="s">
        <v>114</v>
      </c>
      <c r="L34" s="621"/>
      <c r="M34" s="621"/>
      <c r="N34" s="622"/>
      <c r="O34" s="587"/>
      <c r="P34" s="158"/>
      <c r="R34" s="9"/>
      <c r="S34" s="14"/>
      <c r="T34" s="11"/>
      <c r="V34" s="9"/>
      <c r="W34" s="14"/>
      <c r="X34" s="11"/>
    </row>
    <row r="35" spans="1:24" s="7" customFormat="1" ht="20.25" customHeight="1" thickBot="1">
      <c r="A35" s="151"/>
      <c r="B35" s="151"/>
      <c r="C35" s="151"/>
      <c r="D35" s="150"/>
      <c r="E35" s="150"/>
      <c r="F35" s="150"/>
      <c r="G35" s="150"/>
      <c r="H35" s="150"/>
      <c r="I35" s="150"/>
      <c r="J35" s="150"/>
      <c r="K35" s="143"/>
      <c r="L35" s="144"/>
      <c r="M35" s="171" t="s">
        <v>62</v>
      </c>
      <c r="N35" s="146" t="s">
        <v>64</v>
      </c>
      <c r="O35" s="588"/>
      <c r="P35" s="158"/>
      <c r="R35" s="9"/>
      <c r="S35" s="14"/>
      <c r="T35" s="11"/>
      <c r="V35" s="9"/>
      <c r="W35" s="14"/>
      <c r="X35" s="11"/>
    </row>
    <row r="36" spans="1:24" s="7" customFormat="1" ht="21.75" customHeight="1">
      <c r="A36" s="107"/>
      <c r="B36" s="107"/>
      <c r="C36" s="107"/>
      <c r="D36" s="108"/>
      <c r="E36" s="108"/>
      <c r="F36" s="108"/>
      <c r="G36" s="108"/>
      <c r="H36" s="108"/>
      <c r="I36" s="108"/>
      <c r="J36" s="108"/>
      <c r="K36" s="593" t="s">
        <v>76</v>
      </c>
      <c r="L36" s="617"/>
      <c r="M36" s="204">
        <f>+'Equivalent Unit Calculations'!H16</f>
        <v>1</v>
      </c>
      <c r="N36" s="238">
        <f aca="true" t="shared" si="7" ref="N36:N41">M36*N$32</f>
        <v>438.6738417717913</v>
      </c>
      <c r="O36" s="273" t="s">
        <v>61</v>
      </c>
      <c r="P36" s="106"/>
      <c r="R36" s="6"/>
      <c r="S36" s="16"/>
      <c r="T36" s="17"/>
      <c r="V36" s="6"/>
      <c r="W36" s="16"/>
      <c r="X36" s="17"/>
    </row>
    <row r="37" spans="1:24" s="7" customFormat="1" ht="21.75" customHeight="1">
      <c r="A37" s="149"/>
      <c r="B37" s="149"/>
      <c r="C37" s="149"/>
      <c r="D37" s="150"/>
      <c r="E37" s="150"/>
      <c r="F37" s="150"/>
      <c r="G37" s="150"/>
      <c r="H37" s="150"/>
      <c r="I37" s="150"/>
      <c r="J37" s="150"/>
      <c r="K37" s="593" t="s">
        <v>77</v>
      </c>
      <c r="L37" s="617"/>
      <c r="M37" s="205">
        <f>+'Equivalent Unit Calculations'!H17</f>
        <v>0.6</v>
      </c>
      <c r="N37" s="239">
        <f t="shared" si="7"/>
        <v>263.20430506307474</v>
      </c>
      <c r="O37" s="274" t="s">
        <v>61</v>
      </c>
      <c r="P37" s="158"/>
      <c r="R37" s="9"/>
      <c r="S37" s="10"/>
      <c r="T37" s="11"/>
      <c r="V37" s="9"/>
      <c r="W37" s="10"/>
      <c r="X37" s="11"/>
    </row>
    <row r="38" spans="1:23" s="7" customFormat="1" ht="21.75" customHeight="1">
      <c r="A38" s="152"/>
      <c r="B38" s="152"/>
      <c r="C38" s="152"/>
      <c r="D38" s="153"/>
      <c r="E38" s="153"/>
      <c r="F38" s="153"/>
      <c r="G38" s="153"/>
      <c r="H38" s="153"/>
      <c r="I38" s="153"/>
      <c r="J38" s="153"/>
      <c r="K38" s="593" t="s">
        <v>78</v>
      </c>
      <c r="L38" s="617"/>
      <c r="M38" s="205">
        <f>+'Equivalent Unit Calculations'!H18</f>
        <v>0.52</v>
      </c>
      <c r="N38" s="239">
        <f t="shared" si="7"/>
        <v>228.11039772133148</v>
      </c>
      <c r="O38" s="274" t="s">
        <v>61</v>
      </c>
      <c r="P38" s="148"/>
      <c r="R38" s="16"/>
      <c r="S38" s="16"/>
      <c r="V38" s="16"/>
      <c r="W38" s="16"/>
    </row>
    <row r="39" spans="1:24" s="7" customFormat="1" ht="21.75" customHeight="1">
      <c r="A39" s="154"/>
      <c r="B39" s="154"/>
      <c r="C39" s="154"/>
      <c r="D39" s="150"/>
      <c r="E39" s="150"/>
      <c r="F39" s="150"/>
      <c r="G39" s="150"/>
      <c r="H39" s="150"/>
      <c r="I39" s="150"/>
      <c r="J39" s="150"/>
      <c r="K39" s="593" t="s">
        <v>30</v>
      </c>
      <c r="L39" s="617"/>
      <c r="M39" s="205">
        <f>+'Equivalent Unit Calculations'!H19</f>
        <v>0.0074</v>
      </c>
      <c r="N39" s="254">
        <f t="shared" si="7"/>
        <v>3.2461864291112557</v>
      </c>
      <c r="O39" s="274" t="s">
        <v>92</v>
      </c>
      <c r="P39" s="158"/>
      <c r="R39" s="10"/>
      <c r="S39" s="16"/>
      <c r="T39" s="11"/>
      <c r="V39" s="10"/>
      <c r="W39" s="16"/>
      <c r="X39" s="11"/>
    </row>
    <row r="40" spans="1:24" s="7" customFormat="1" ht="21.75" customHeight="1">
      <c r="A40" s="154"/>
      <c r="B40" s="154"/>
      <c r="C40" s="154"/>
      <c r="D40" s="150"/>
      <c r="E40" s="150"/>
      <c r="F40" s="150"/>
      <c r="G40" s="150"/>
      <c r="H40" s="150"/>
      <c r="I40" s="150"/>
      <c r="J40" s="150"/>
      <c r="K40" s="593" t="s">
        <v>31</v>
      </c>
      <c r="L40" s="617"/>
      <c r="M40" s="205">
        <f>+'Equivalent Unit Calculations'!H20</f>
        <v>24.7</v>
      </c>
      <c r="N40" s="239">
        <f t="shared" si="7"/>
        <v>10835.243891763244</v>
      </c>
      <c r="O40" s="274" t="s">
        <v>91</v>
      </c>
      <c r="P40" s="158"/>
      <c r="R40" s="10"/>
      <c r="S40" s="16"/>
      <c r="T40" s="11"/>
      <c r="V40" s="10"/>
      <c r="W40" s="16"/>
      <c r="X40" s="11"/>
    </row>
    <row r="41" spans="1:24" s="7" customFormat="1" ht="21.75" customHeight="1" thickBot="1">
      <c r="A41" s="154"/>
      <c r="B41" s="154"/>
      <c r="C41" s="154"/>
      <c r="D41" s="150"/>
      <c r="E41" s="150"/>
      <c r="F41" s="150"/>
      <c r="G41" s="150"/>
      <c r="H41" s="150"/>
      <c r="I41" s="150"/>
      <c r="J41" s="150"/>
      <c r="K41" s="618" t="s">
        <v>32</v>
      </c>
      <c r="L41" s="619"/>
      <c r="M41" s="206">
        <f>+'Equivalent Unit Calculations'!H21</f>
        <v>0.0117</v>
      </c>
      <c r="N41" s="255">
        <f t="shared" si="7"/>
        <v>5.132483948729958</v>
      </c>
      <c r="O41" s="275" t="s">
        <v>92</v>
      </c>
      <c r="P41" s="158"/>
      <c r="R41" s="26"/>
      <c r="S41" s="16"/>
      <c r="T41" s="11"/>
      <c r="V41" s="26"/>
      <c r="W41" s="16"/>
      <c r="X41" s="11"/>
    </row>
    <row r="42" spans="1:31" s="7" customFormat="1" ht="24" customHeight="1">
      <c r="A42" s="160"/>
      <c r="B42" s="160"/>
      <c r="C42" s="160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</row>
    <row r="43" spans="1:24" s="7" customFormat="1" ht="16.5">
      <c r="A43" s="23"/>
      <c r="B43" s="23"/>
      <c r="C43" s="23"/>
      <c r="D43" s="12"/>
      <c r="E43" s="12"/>
      <c r="F43" s="12"/>
      <c r="G43" s="12"/>
      <c r="H43" s="12"/>
      <c r="I43" s="12"/>
      <c r="J43" s="12"/>
      <c r="K43" s="9"/>
      <c r="L43" s="9"/>
      <c r="M43" s="9"/>
      <c r="N43" s="11"/>
      <c r="P43" s="11"/>
      <c r="R43" s="24"/>
      <c r="S43" s="14"/>
      <c r="T43" s="11"/>
      <c r="V43" s="24"/>
      <c r="W43" s="14"/>
      <c r="X43" s="11"/>
    </row>
    <row r="44" spans="1:24" s="7" customFormat="1" ht="17.25">
      <c r="A44" s="27"/>
      <c r="B44" s="27"/>
      <c r="C44" s="27"/>
      <c r="D44" s="18"/>
      <c r="E44" s="18"/>
      <c r="F44" s="18"/>
      <c r="G44" s="18"/>
      <c r="H44" s="18"/>
      <c r="I44" s="18"/>
      <c r="J44" s="18"/>
      <c r="K44" s="19"/>
      <c r="L44" s="19"/>
      <c r="M44" s="19"/>
      <c r="N44" s="19"/>
      <c r="P44" s="19"/>
      <c r="R44" s="18"/>
      <c r="S44" s="18"/>
      <c r="T44" s="19"/>
      <c r="V44" s="18"/>
      <c r="W44" s="18"/>
      <c r="X44" s="19"/>
    </row>
    <row r="45" spans="1:13" s="7" customFormat="1" ht="16.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30"/>
      <c r="L45" s="30"/>
      <c r="M45" s="30"/>
    </row>
    <row r="46" spans="11:13" s="7" customFormat="1" ht="16.5">
      <c r="K46" s="32"/>
      <c r="L46" s="32"/>
      <c r="M46" s="32"/>
    </row>
    <row r="47" spans="11:13" s="7" customFormat="1" ht="16.5">
      <c r="K47" s="19"/>
      <c r="L47" s="19"/>
      <c r="M47" s="19"/>
    </row>
    <row r="48" spans="11:13" s="7" customFormat="1" ht="16.5">
      <c r="K48" s="32"/>
      <c r="L48" s="32"/>
      <c r="M48" s="32"/>
    </row>
    <row r="49" spans="11:13" s="7" customFormat="1" ht="16.5">
      <c r="K49" s="32"/>
      <c r="L49" s="32"/>
      <c r="M49" s="32"/>
    </row>
    <row r="50" spans="1:14" s="7" customFormat="1" ht="17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</row>
    <row r="51" spans="1:14" s="7" customFormat="1" ht="16.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6"/>
      <c r="L51" s="36"/>
      <c r="M51" s="36"/>
      <c r="N51" s="32"/>
    </row>
    <row r="52" spans="1:14" s="7" customFormat="1" ht="16.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6"/>
      <c r="L52" s="36"/>
      <c r="M52" s="36"/>
      <c r="N52" s="32"/>
    </row>
    <row r="53" spans="1:14" s="7" customFormat="1" ht="16.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6"/>
      <c r="L53" s="36"/>
      <c r="M53" s="36"/>
      <c r="N53" s="32"/>
    </row>
    <row r="54" spans="1:14" s="7" customFormat="1" ht="16.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6"/>
      <c r="L54" s="36"/>
      <c r="M54" s="36"/>
      <c r="N54" s="32"/>
    </row>
    <row r="55" spans="1:15" s="7" customFormat="1" ht="17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40"/>
      <c r="L55" s="40"/>
      <c r="M55" s="40"/>
      <c r="N55" s="34"/>
      <c r="O55" s="41"/>
    </row>
    <row r="56" spans="11:14" s="7" customFormat="1" ht="16.5">
      <c r="K56" s="38"/>
      <c r="L56" s="38"/>
      <c r="M56" s="38"/>
      <c r="N56" s="32"/>
    </row>
    <row r="57" spans="11:14" s="7" customFormat="1" ht="16.5">
      <c r="K57" s="36"/>
      <c r="L57" s="36"/>
      <c r="M57" s="36"/>
      <c r="N57" s="32"/>
    </row>
    <row r="58" spans="11:14" s="7" customFormat="1" ht="16.5">
      <c r="K58" s="36"/>
      <c r="L58" s="36"/>
      <c r="M58" s="36"/>
      <c r="N58" s="32"/>
    </row>
    <row r="59" spans="1:14" s="7" customFormat="1" ht="17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40"/>
      <c r="L59" s="40"/>
      <c r="M59" s="40"/>
      <c r="N59" s="32"/>
    </row>
    <row r="60" spans="1:14" s="7" customFormat="1" ht="16.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32"/>
      <c r="L60" s="32"/>
      <c r="M60" s="32"/>
      <c r="N60" s="32"/>
    </row>
    <row r="61" spans="1:14" s="7" customFormat="1" ht="16.5">
      <c r="A61" s="42"/>
      <c r="B61" s="42"/>
      <c r="C61" s="42"/>
      <c r="D61" s="42"/>
      <c r="E61" s="42"/>
      <c r="F61" s="42"/>
      <c r="G61" s="42"/>
      <c r="H61" s="42"/>
      <c r="I61" s="42"/>
      <c r="J61" s="42"/>
      <c r="N61" s="32"/>
    </row>
    <row r="62" spans="1:15" s="7" customFormat="1" ht="17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1"/>
      <c r="L62" s="41"/>
      <c r="M62" s="41"/>
      <c r="N62" s="34"/>
      <c r="O62" s="41"/>
    </row>
    <row r="63" spans="1:14" s="7" customFormat="1" ht="16.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3"/>
      <c r="L63" s="43"/>
      <c r="M63" s="43"/>
      <c r="N63" s="32"/>
    </row>
    <row r="64" spans="1:15" s="7" customFormat="1" ht="18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1"/>
      <c r="L64" s="41"/>
      <c r="M64" s="41"/>
      <c r="N64" s="46"/>
      <c r="O64" s="41"/>
    </row>
    <row r="65" spans="1:14" s="7" customFormat="1" ht="16.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32"/>
      <c r="L65" s="32"/>
      <c r="M65" s="32"/>
      <c r="N65" s="32"/>
    </row>
    <row r="66" spans="11:14" s="7" customFormat="1" ht="16.5">
      <c r="K66" s="32"/>
      <c r="L66" s="32"/>
      <c r="M66" s="32"/>
      <c r="N66" s="32"/>
    </row>
    <row r="67" spans="1:14" s="7" customFormat="1" ht="16.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1"/>
      <c r="L67" s="31"/>
      <c r="M67" s="31"/>
      <c r="N67" s="32"/>
    </row>
    <row r="68" spans="11:14" s="7" customFormat="1" ht="16.5">
      <c r="K68" s="47"/>
      <c r="L68" s="47"/>
      <c r="M68" s="47"/>
      <c r="N68" s="32"/>
    </row>
    <row r="69" spans="11:14" s="7" customFormat="1" ht="16.5">
      <c r="K69" s="48"/>
      <c r="L69" s="48"/>
      <c r="M69" s="48"/>
      <c r="N69" s="32"/>
    </row>
    <row r="70" spans="11:14" s="7" customFormat="1" ht="16.5">
      <c r="K70" s="33"/>
      <c r="L70" s="33"/>
      <c r="M70" s="33"/>
      <c r="N70" s="32"/>
    </row>
    <row r="71" spans="11:14" s="7" customFormat="1" ht="16.5">
      <c r="K71" s="32"/>
      <c r="L71" s="32"/>
      <c r="M71" s="32"/>
      <c r="N71" s="32"/>
    </row>
    <row r="72" spans="11:14" s="7" customFormat="1" ht="16.5">
      <c r="K72" s="32"/>
      <c r="L72" s="32"/>
      <c r="M72" s="32"/>
      <c r="N72" s="32"/>
    </row>
    <row r="73" spans="11:14" s="7" customFormat="1" ht="16.5">
      <c r="K73" s="32"/>
      <c r="L73" s="32"/>
      <c r="M73" s="32"/>
      <c r="N73" s="32"/>
    </row>
    <row r="74" spans="11:14" s="7" customFormat="1" ht="16.5">
      <c r="K74" s="32"/>
      <c r="L74" s="32"/>
      <c r="M74" s="32"/>
      <c r="N74" s="32"/>
    </row>
    <row r="75" spans="1:14" s="7" customFormat="1" ht="17.2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50"/>
      <c r="L75" s="50"/>
      <c r="M75" s="50"/>
      <c r="N75" s="32"/>
    </row>
    <row r="76" spans="11:14" s="7" customFormat="1" ht="16.5">
      <c r="K76" s="33"/>
      <c r="L76" s="33"/>
      <c r="M76" s="33"/>
      <c r="N76" s="32"/>
    </row>
    <row r="77" spans="11:14" s="7" customFormat="1" ht="16.5">
      <c r="K77" s="33"/>
      <c r="L77" s="33"/>
      <c r="M77" s="33"/>
      <c r="N77" s="32"/>
    </row>
    <row r="78" spans="11:14" s="7" customFormat="1" ht="16.5">
      <c r="K78" s="30"/>
      <c r="L78" s="30"/>
      <c r="M78" s="30"/>
      <c r="N78" s="32"/>
    </row>
    <row r="79" spans="11:14" s="7" customFormat="1" ht="16.5">
      <c r="K79" s="32"/>
      <c r="L79" s="32"/>
      <c r="M79" s="32"/>
      <c r="N79" s="32"/>
    </row>
    <row r="80" spans="1:14" s="7" customFormat="1" ht="16.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2"/>
      <c r="L80" s="52"/>
      <c r="M80" s="52"/>
      <c r="N80" s="32"/>
    </row>
    <row r="81" spans="1:14" s="7" customFormat="1" ht="16.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0"/>
      <c r="L81" s="50"/>
      <c r="M81" s="50"/>
      <c r="N81" s="32"/>
    </row>
    <row r="82" spans="1:14" s="7" customFormat="1" ht="16.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0"/>
      <c r="L82" s="50"/>
      <c r="M82" s="50"/>
      <c r="N82" s="32"/>
    </row>
    <row r="83" spans="1:14" s="7" customFormat="1" ht="16.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3"/>
      <c r="L83" s="53"/>
      <c r="M83" s="53"/>
      <c r="N83" s="32"/>
    </row>
    <row r="84" spans="11:14" s="7" customFormat="1" ht="16.5">
      <c r="K84" s="32"/>
      <c r="L84" s="32"/>
      <c r="M84" s="32"/>
      <c r="N84" s="32"/>
    </row>
    <row r="85" spans="1:14" s="7" customFormat="1" ht="17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32"/>
      <c r="L85" s="32"/>
      <c r="M85" s="32"/>
      <c r="N85" s="32"/>
    </row>
    <row r="86" spans="11:14" s="7" customFormat="1" ht="16.5">
      <c r="K86" s="32"/>
      <c r="L86" s="32"/>
      <c r="M86" s="32"/>
      <c r="N86" s="32"/>
    </row>
    <row r="87" spans="11:14" s="7" customFormat="1" ht="16.5">
      <c r="K87" s="32"/>
      <c r="L87" s="32"/>
      <c r="M87" s="32"/>
      <c r="N87" s="32"/>
    </row>
    <row r="88" spans="11:14" s="7" customFormat="1" ht="16.5">
      <c r="K88" s="32"/>
      <c r="L88" s="32"/>
      <c r="M88" s="32"/>
      <c r="N88" s="32"/>
    </row>
    <row r="89" spans="11:14" s="7" customFormat="1" ht="16.5">
      <c r="K89" s="32"/>
      <c r="L89" s="32"/>
      <c r="M89" s="32"/>
      <c r="N89" s="32"/>
    </row>
    <row r="90" spans="11:14" s="7" customFormat="1" ht="16.5">
      <c r="K90" s="32"/>
      <c r="L90" s="32"/>
      <c r="M90" s="32"/>
      <c r="N90" s="32"/>
    </row>
    <row r="91" spans="11:14" s="7" customFormat="1" ht="16.5">
      <c r="K91" s="32"/>
      <c r="L91" s="32"/>
      <c r="M91" s="32"/>
      <c r="N91" s="32"/>
    </row>
    <row r="92" spans="11:14" s="7" customFormat="1" ht="16.5">
      <c r="K92" s="32"/>
      <c r="L92" s="32"/>
      <c r="M92" s="32"/>
      <c r="N92" s="32"/>
    </row>
    <row r="93" spans="11:14" s="7" customFormat="1" ht="16.5">
      <c r="K93" s="32"/>
      <c r="L93" s="32"/>
      <c r="M93" s="32"/>
      <c r="N93" s="32"/>
    </row>
    <row r="94" spans="11:14" s="7" customFormat="1" ht="16.5">
      <c r="K94" s="32"/>
      <c r="L94" s="32"/>
      <c r="M94" s="32"/>
      <c r="N94" s="32"/>
    </row>
    <row r="95" spans="11:14" s="7" customFormat="1" ht="16.5">
      <c r="K95" s="32"/>
      <c r="L95" s="32"/>
      <c r="M95" s="32"/>
      <c r="N95" s="32"/>
    </row>
    <row r="96" spans="11:14" s="7" customFormat="1" ht="16.5">
      <c r="K96" s="32"/>
      <c r="L96" s="32"/>
      <c r="M96" s="32"/>
      <c r="N96" s="32"/>
    </row>
    <row r="97" spans="11:14" s="7" customFormat="1" ht="16.5">
      <c r="K97" s="32"/>
      <c r="L97" s="32"/>
      <c r="M97" s="32"/>
      <c r="N97" s="32"/>
    </row>
    <row r="98" ht="16.5">
      <c r="N98" s="21"/>
    </row>
  </sheetData>
  <sheetProtection/>
  <mergeCells count="19">
    <mergeCell ref="K37:L37"/>
    <mergeCell ref="K38:L38"/>
    <mergeCell ref="K41:L41"/>
    <mergeCell ref="K39:L39"/>
    <mergeCell ref="K40:L40"/>
    <mergeCell ref="H3:J3"/>
    <mergeCell ref="K3:K4"/>
    <mergeCell ref="K32:M32"/>
    <mergeCell ref="K34:N34"/>
    <mergeCell ref="E3:F3"/>
    <mergeCell ref="G3:G4"/>
    <mergeCell ref="O34:O35"/>
    <mergeCell ref="K36:L36"/>
    <mergeCell ref="R4:T4"/>
    <mergeCell ref="V4:X4"/>
    <mergeCell ref="O3:O4"/>
    <mergeCell ref="H31:M31"/>
    <mergeCell ref="L3:L4"/>
    <mergeCell ref="N3:N4"/>
  </mergeCells>
  <printOptions/>
  <pageMargins left="0.75" right="0.75" top="1" bottom="1" header="0.5" footer="0.5"/>
  <pageSetup fitToHeight="1" fitToWidth="1" horizontalDpi="600" verticalDpi="600" orientation="landscape" paperSize="17" scale="74" r:id="rId1"/>
  <rowBreaks count="1" manualBreakCount="1">
    <brk id="41" max="255" man="1"/>
  </rowBreaks>
  <colBreaks count="1" manualBreakCount="1">
    <brk id="15" max="4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X84"/>
  <sheetViews>
    <sheetView tabSelected="1" view="pageBreakPreview" zoomScale="60" zoomScaleNormal="70" zoomScalePageLayoutView="0" workbookViewId="0" topLeftCell="A1">
      <selection activeCell="A2" sqref="A2:IV2"/>
    </sheetView>
  </sheetViews>
  <sheetFormatPr defaultColWidth="9.140625" defaultRowHeight="12.75"/>
  <cols>
    <col min="1" max="1" width="4.7109375" style="1" customWidth="1"/>
    <col min="2" max="2" width="28.57421875" style="1" customWidth="1"/>
    <col min="3" max="3" width="39.421875" style="1" customWidth="1"/>
    <col min="4" max="4" width="9.57421875" style="1" customWidth="1"/>
    <col min="5" max="6" width="11.7109375" style="1" customWidth="1"/>
    <col min="7" max="7" width="19.7109375" style="1" bestFit="1" customWidth="1"/>
    <col min="8" max="8" width="18.00390625" style="1" bestFit="1" customWidth="1"/>
    <col min="9" max="9" width="15.8515625" style="1" bestFit="1" customWidth="1"/>
    <col min="10" max="10" width="18.00390625" style="1" bestFit="1" customWidth="1"/>
    <col min="11" max="11" width="18.28125" style="21" bestFit="1" customWidth="1"/>
    <col min="12" max="13" width="19.28125" style="21" customWidth="1"/>
    <col min="14" max="14" width="18.00390625" style="1" customWidth="1"/>
    <col min="15" max="15" width="17.7109375" style="1" customWidth="1"/>
    <col min="16" max="16" width="2.7109375" style="1" customWidth="1"/>
    <col min="17" max="17" width="1.28515625" style="1" customWidth="1"/>
    <col min="18" max="19" width="9.7109375" style="1" customWidth="1"/>
    <col min="20" max="20" width="13.8515625" style="1" customWidth="1"/>
    <col min="21" max="21" width="1.28515625" style="1" customWidth="1"/>
    <col min="22" max="23" width="9.7109375" style="1" customWidth="1"/>
    <col min="24" max="24" width="16.57421875" style="1" customWidth="1"/>
    <col min="25" max="25" width="10.28125" style="1" bestFit="1" customWidth="1"/>
    <col min="26" max="16384" width="9.140625" style="1" customWidth="1"/>
  </cols>
  <sheetData>
    <row r="1" spans="1:16" s="464" customFormat="1" ht="17.25" thickBo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463"/>
      <c r="L1" s="463"/>
      <c r="M1" s="463"/>
      <c r="N1" s="148"/>
      <c r="O1" s="148"/>
      <c r="P1" s="148"/>
    </row>
    <row r="2" spans="1:16" ht="30.75" customHeight="1" thickBot="1" thickTop="1">
      <c r="A2" s="284" t="s">
        <v>243</v>
      </c>
      <c r="B2" s="278"/>
      <c r="C2" s="278"/>
      <c r="D2" s="279"/>
      <c r="E2" s="280" t="s">
        <v>67</v>
      </c>
      <c r="F2" s="280" t="s">
        <v>68</v>
      </c>
      <c r="G2" s="280" t="s">
        <v>69</v>
      </c>
      <c r="H2" s="280" t="s">
        <v>70</v>
      </c>
      <c r="I2" s="280" t="s">
        <v>71</v>
      </c>
      <c r="J2" s="280" t="s">
        <v>72</v>
      </c>
      <c r="K2" s="281" t="s">
        <v>249</v>
      </c>
      <c r="L2" s="281" t="s">
        <v>247</v>
      </c>
      <c r="M2" s="281" t="s">
        <v>246</v>
      </c>
      <c r="N2" s="281" t="s">
        <v>245</v>
      </c>
      <c r="O2" s="283" t="s">
        <v>244</v>
      </c>
      <c r="P2" s="155"/>
    </row>
    <row r="3" spans="1:16" ht="24" customHeight="1" thickBot="1">
      <c r="A3" s="285" t="s">
        <v>107</v>
      </c>
      <c r="B3" s="109"/>
      <c r="C3" s="109"/>
      <c r="D3" s="110"/>
      <c r="E3" s="611" t="s">
        <v>51</v>
      </c>
      <c r="F3" s="612"/>
      <c r="G3" s="613" t="s">
        <v>52</v>
      </c>
      <c r="H3" s="533" t="s">
        <v>90</v>
      </c>
      <c r="I3" s="533"/>
      <c r="J3" s="533"/>
      <c r="K3" s="534" t="s">
        <v>103</v>
      </c>
      <c r="L3" s="525" t="s">
        <v>53</v>
      </c>
      <c r="M3" s="113">
        <v>0.11</v>
      </c>
      <c r="N3" s="527" t="s">
        <v>104</v>
      </c>
      <c r="O3" s="523" t="s">
        <v>56</v>
      </c>
      <c r="P3" s="155"/>
    </row>
    <row r="4" spans="1:24" ht="37.5" customHeight="1" thickBot="1">
      <c r="A4" s="286" t="s">
        <v>45</v>
      </c>
      <c r="B4" s="176" t="s">
        <v>42</v>
      </c>
      <c r="C4" s="177" t="s">
        <v>75</v>
      </c>
      <c r="D4" s="174" t="s">
        <v>43</v>
      </c>
      <c r="E4" s="175" t="s">
        <v>74</v>
      </c>
      <c r="F4" s="207" t="s">
        <v>214</v>
      </c>
      <c r="G4" s="614"/>
      <c r="H4" s="178" t="s">
        <v>65</v>
      </c>
      <c r="I4" s="179" t="s">
        <v>40</v>
      </c>
      <c r="J4" s="179" t="s">
        <v>66</v>
      </c>
      <c r="K4" s="535"/>
      <c r="L4" s="526"/>
      <c r="M4" s="114" t="s">
        <v>54</v>
      </c>
      <c r="N4" s="528"/>
      <c r="O4" s="524"/>
      <c r="P4" s="155"/>
      <c r="Q4" s="7"/>
      <c r="R4" s="522"/>
      <c r="S4" s="522"/>
      <c r="T4" s="522"/>
      <c r="U4" s="7"/>
      <c r="V4" s="522"/>
      <c r="W4" s="522"/>
      <c r="X4" s="522"/>
    </row>
    <row r="5" spans="1:24" ht="30">
      <c r="A5" s="460">
        <v>1</v>
      </c>
      <c r="B5" s="444" t="s">
        <v>225</v>
      </c>
      <c r="C5" s="445" t="s">
        <v>200</v>
      </c>
      <c r="D5" s="446">
        <v>2011</v>
      </c>
      <c r="E5" s="447">
        <v>0.5</v>
      </c>
      <c r="F5" s="448">
        <f>1-E5</f>
        <v>0.5</v>
      </c>
      <c r="G5" s="465">
        <v>11000000</v>
      </c>
      <c r="H5" s="466"/>
      <c r="I5" s="467"/>
      <c r="J5" s="467"/>
      <c r="K5" s="468">
        <f aca="true" t="shared" si="0" ref="K5:K14">G5-SUM(H5:J5)</f>
        <v>11000000</v>
      </c>
      <c r="L5" s="468">
        <f aca="true" t="shared" si="1" ref="L5:L14">K5*E5</f>
        <v>5500000</v>
      </c>
      <c r="M5" s="469">
        <f>L5*M$3</f>
        <v>605000</v>
      </c>
      <c r="N5" s="470">
        <f>L5-M5</f>
        <v>4895000</v>
      </c>
      <c r="O5" s="471">
        <f aca="true" t="shared" si="2" ref="O5:O14">G5-L5+M5</f>
        <v>6105000</v>
      </c>
      <c r="P5" s="155"/>
      <c r="Q5" s="7"/>
      <c r="R5" s="9"/>
      <c r="S5" s="13"/>
      <c r="T5" s="11"/>
      <c r="U5" s="7"/>
      <c r="V5" s="9"/>
      <c r="W5" s="13"/>
      <c r="X5" s="11"/>
    </row>
    <row r="6" spans="1:24" ht="139.5" customHeight="1">
      <c r="A6" s="461">
        <v>2</v>
      </c>
      <c r="B6" s="449" t="s">
        <v>226</v>
      </c>
      <c r="C6" s="450" t="s">
        <v>227</v>
      </c>
      <c r="D6" s="451">
        <v>2013</v>
      </c>
      <c r="E6" s="452">
        <v>0.5</v>
      </c>
      <c r="F6" s="453">
        <f aca="true" t="shared" si="3" ref="F6:F14">1-E6</f>
        <v>0.5</v>
      </c>
      <c r="G6" s="472">
        <v>3000000</v>
      </c>
      <c r="H6" s="473"/>
      <c r="I6" s="474"/>
      <c r="J6" s="474"/>
      <c r="K6" s="475">
        <f t="shared" si="0"/>
        <v>3000000</v>
      </c>
      <c r="L6" s="475">
        <f t="shared" si="1"/>
        <v>1500000</v>
      </c>
      <c r="M6" s="476">
        <f aca="true" t="shared" si="4" ref="M6:M14">L6*M$3</f>
        <v>165000</v>
      </c>
      <c r="N6" s="477">
        <f aca="true" t="shared" si="5" ref="N6:N14">L6-M6</f>
        <v>1335000</v>
      </c>
      <c r="O6" s="478">
        <f t="shared" si="2"/>
        <v>1665000</v>
      </c>
      <c r="P6" s="155"/>
      <c r="Q6" s="7"/>
      <c r="R6" s="9"/>
      <c r="S6" s="14"/>
      <c r="T6" s="11"/>
      <c r="U6" s="7"/>
      <c r="V6" s="9"/>
      <c r="W6" s="14"/>
      <c r="X6" s="11"/>
    </row>
    <row r="7" spans="1:24" ht="60.75" customHeight="1">
      <c r="A7" s="461">
        <v>3</v>
      </c>
      <c r="B7" s="449" t="s">
        <v>228</v>
      </c>
      <c r="C7" s="450" t="s">
        <v>229</v>
      </c>
      <c r="D7" s="451">
        <v>2017</v>
      </c>
      <c r="E7" s="452">
        <v>0.5</v>
      </c>
      <c r="F7" s="453">
        <f t="shared" si="3"/>
        <v>0.5</v>
      </c>
      <c r="G7" s="472">
        <v>2500000</v>
      </c>
      <c r="H7" s="473"/>
      <c r="I7" s="474"/>
      <c r="J7" s="474"/>
      <c r="K7" s="475">
        <f t="shared" si="0"/>
        <v>2500000</v>
      </c>
      <c r="L7" s="475">
        <f t="shared" si="1"/>
        <v>1250000</v>
      </c>
      <c r="M7" s="476">
        <f t="shared" si="4"/>
        <v>137500</v>
      </c>
      <c r="N7" s="477">
        <f t="shared" si="5"/>
        <v>1112500</v>
      </c>
      <c r="O7" s="478">
        <f t="shared" si="2"/>
        <v>1387500</v>
      </c>
      <c r="P7" s="155"/>
      <c r="Q7" s="7"/>
      <c r="R7" s="9"/>
      <c r="S7" s="14"/>
      <c r="T7" s="11"/>
      <c r="U7" s="7"/>
      <c r="V7" s="9"/>
      <c r="W7" s="14"/>
      <c r="X7" s="11"/>
    </row>
    <row r="8" spans="1:24" ht="51.75" customHeight="1">
      <c r="A8" s="461">
        <v>4</v>
      </c>
      <c r="B8" s="449" t="s">
        <v>230</v>
      </c>
      <c r="C8" s="450" t="s">
        <v>231</v>
      </c>
      <c r="D8" s="451">
        <v>2015</v>
      </c>
      <c r="E8" s="452">
        <v>0.5</v>
      </c>
      <c r="F8" s="453">
        <f t="shared" si="3"/>
        <v>0.5</v>
      </c>
      <c r="G8" s="472">
        <v>2000000</v>
      </c>
      <c r="H8" s="473"/>
      <c r="I8" s="474"/>
      <c r="J8" s="474"/>
      <c r="K8" s="475">
        <f t="shared" si="0"/>
        <v>2000000</v>
      </c>
      <c r="L8" s="475">
        <f t="shared" si="1"/>
        <v>1000000</v>
      </c>
      <c r="M8" s="476">
        <f t="shared" si="4"/>
        <v>110000</v>
      </c>
      <c r="N8" s="477">
        <f t="shared" si="5"/>
        <v>890000</v>
      </c>
      <c r="O8" s="478">
        <f t="shared" si="2"/>
        <v>1110000</v>
      </c>
      <c r="P8" s="155"/>
      <c r="Q8" s="7"/>
      <c r="R8" s="9"/>
      <c r="S8" s="14"/>
      <c r="T8" s="11"/>
      <c r="U8" s="7"/>
      <c r="V8" s="9"/>
      <c r="W8" s="14"/>
      <c r="X8" s="11"/>
    </row>
    <row r="9" spans="1:24" ht="37.5" customHeight="1">
      <c r="A9" s="461">
        <v>5</v>
      </c>
      <c r="B9" s="449" t="s">
        <v>232</v>
      </c>
      <c r="C9" s="450" t="s">
        <v>233</v>
      </c>
      <c r="D9" s="451">
        <v>2020</v>
      </c>
      <c r="E9" s="452">
        <v>0</v>
      </c>
      <c r="F9" s="453">
        <f t="shared" si="3"/>
        <v>1</v>
      </c>
      <c r="G9" s="472">
        <v>400000</v>
      </c>
      <c r="H9" s="473"/>
      <c r="I9" s="474"/>
      <c r="J9" s="474"/>
      <c r="K9" s="475">
        <f t="shared" si="0"/>
        <v>400000</v>
      </c>
      <c r="L9" s="475">
        <f t="shared" si="1"/>
        <v>0</v>
      </c>
      <c r="M9" s="476">
        <f t="shared" si="4"/>
        <v>0</v>
      </c>
      <c r="N9" s="477">
        <f t="shared" si="5"/>
        <v>0</v>
      </c>
      <c r="O9" s="478">
        <f t="shared" si="2"/>
        <v>400000</v>
      </c>
      <c r="P9" s="155"/>
      <c r="Q9" s="7"/>
      <c r="R9" s="9"/>
      <c r="S9" s="14"/>
      <c r="T9" s="11"/>
      <c r="U9" s="7"/>
      <c r="V9" s="9"/>
      <c r="W9" s="14"/>
      <c r="X9" s="11"/>
    </row>
    <row r="10" spans="1:24" ht="75.75" customHeight="1">
      <c r="A10" s="461">
        <v>6</v>
      </c>
      <c r="B10" s="449" t="s">
        <v>234</v>
      </c>
      <c r="C10" s="450" t="s">
        <v>235</v>
      </c>
      <c r="D10" s="451">
        <v>2025</v>
      </c>
      <c r="E10" s="452">
        <v>0.5</v>
      </c>
      <c r="F10" s="453">
        <f t="shared" si="3"/>
        <v>0.5</v>
      </c>
      <c r="G10" s="472">
        <v>14445000</v>
      </c>
      <c r="H10" s="473"/>
      <c r="I10" s="474"/>
      <c r="J10" s="474"/>
      <c r="K10" s="475">
        <f t="shared" si="0"/>
        <v>14445000</v>
      </c>
      <c r="L10" s="475">
        <f t="shared" si="1"/>
        <v>7222500</v>
      </c>
      <c r="M10" s="476">
        <f t="shared" si="4"/>
        <v>794475</v>
      </c>
      <c r="N10" s="477">
        <f t="shared" si="5"/>
        <v>6428025</v>
      </c>
      <c r="O10" s="478">
        <f t="shared" si="2"/>
        <v>8016975</v>
      </c>
      <c r="P10" s="155"/>
      <c r="Q10" s="7"/>
      <c r="R10" s="9"/>
      <c r="S10" s="14"/>
      <c r="T10" s="11"/>
      <c r="U10" s="7"/>
      <c r="V10" s="9"/>
      <c r="W10" s="14"/>
      <c r="X10" s="11"/>
    </row>
    <row r="11" spans="1:24" ht="37.5" customHeight="1">
      <c r="A11" s="461">
        <v>7</v>
      </c>
      <c r="B11" s="454" t="s">
        <v>201</v>
      </c>
      <c r="C11" s="450" t="s">
        <v>205</v>
      </c>
      <c r="D11" s="451">
        <v>2020</v>
      </c>
      <c r="E11" s="452">
        <v>1</v>
      </c>
      <c r="F11" s="453">
        <f t="shared" si="3"/>
        <v>0</v>
      </c>
      <c r="G11" s="472">
        <v>4200000</v>
      </c>
      <c r="H11" s="473"/>
      <c r="I11" s="474"/>
      <c r="J11" s="474"/>
      <c r="K11" s="475">
        <f t="shared" si="0"/>
        <v>4200000</v>
      </c>
      <c r="L11" s="475">
        <f t="shared" si="1"/>
        <v>4200000</v>
      </c>
      <c r="M11" s="476">
        <f t="shared" si="4"/>
        <v>462000</v>
      </c>
      <c r="N11" s="477">
        <f t="shared" si="5"/>
        <v>3738000</v>
      </c>
      <c r="O11" s="478">
        <f t="shared" si="2"/>
        <v>462000</v>
      </c>
      <c r="P11" s="155"/>
      <c r="Q11" s="7"/>
      <c r="R11" s="9"/>
      <c r="S11" s="13"/>
      <c r="T11" s="11"/>
      <c r="U11" s="7"/>
      <c r="V11" s="9"/>
      <c r="W11" s="13"/>
      <c r="X11" s="11"/>
    </row>
    <row r="12" spans="1:24" ht="37.5" customHeight="1">
      <c r="A12" s="461">
        <v>8</v>
      </c>
      <c r="B12" s="454" t="s">
        <v>202</v>
      </c>
      <c r="C12" s="450" t="s">
        <v>206</v>
      </c>
      <c r="D12" s="451">
        <v>2020</v>
      </c>
      <c r="E12" s="452">
        <v>1</v>
      </c>
      <c r="F12" s="453">
        <f t="shared" si="3"/>
        <v>0</v>
      </c>
      <c r="G12" s="472">
        <v>2200000</v>
      </c>
      <c r="H12" s="473"/>
      <c r="I12" s="474"/>
      <c r="J12" s="474"/>
      <c r="K12" s="475">
        <f t="shared" si="0"/>
        <v>2200000</v>
      </c>
      <c r="L12" s="475">
        <f t="shared" si="1"/>
        <v>2200000</v>
      </c>
      <c r="M12" s="476">
        <f t="shared" si="4"/>
        <v>242000</v>
      </c>
      <c r="N12" s="477">
        <f t="shared" si="5"/>
        <v>1958000</v>
      </c>
      <c r="O12" s="478">
        <f t="shared" si="2"/>
        <v>242000</v>
      </c>
      <c r="P12" s="155"/>
      <c r="Q12" s="7"/>
      <c r="R12" s="9"/>
      <c r="S12" s="14"/>
      <c r="T12" s="11"/>
      <c r="U12" s="7"/>
      <c r="V12" s="9"/>
      <c r="W12" s="14"/>
      <c r="X12" s="11"/>
    </row>
    <row r="13" spans="1:24" ht="37.5" customHeight="1">
      <c r="A13" s="461">
        <v>9</v>
      </c>
      <c r="B13" s="454" t="s">
        <v>203</v>
      </c>
      <c r="C13" s="450" t="s">
        <v>207</v>
      </c>
      <c r="D13" s="451">
        <v>2016</v>
      </c>
      <c r="E13" s="452">
        <v>1</v>
      </c>
      <c r="F13" s="453">
        <f t="shared" si="3"/>
        <v>0</v>
      </c>
      <c r="G13" s="472">
        <v>1750000</v>
      </c>
      <c r="H13" s="473"/>
      <c r="I13" s="474"/>
      <c r="J13" s="474"/>
      <c r="K13" s="475">
        <f t="shared" si="0"/>
        <v>1750000</v>
      </c>
      <c r="L13" s="475">
        <f t="shared" si="1"/>
        <v>1750000</v>
      </c>
      <c r="M13" s="476">
        <f t="shared" si="4"/>
        <v>192500</v>
      </c>
      <c r="N13" s="477">
        <f t="shared" si="5"/>
        <v>1557500</v>
      </c>
      <c r="O13" s="478">
        <f t="shared" si="2"/>
        <v>192500</v>
      </c>
      <c r="P13" s="158"/>
      <c r="Q13" s="7"/>
      <c r="R13" s="9"/>
      <c r="S13" s="14"/>
      <c r="T13" s="11"/>
      <c r="U13" s="7"/>
      <c r="V13" s="9"/>
      <c r="W13" s="14"/>
      <c r="X13" s="11"/>
    </row>
    <row r="14" spans="1:24" ht="53.25" customHeight="1" thickBot="1">
      <c r="A14" s="462">
        <v>10</v>
      </c>
      <c r="B14" s="455" t="s">
        <v>204</v>
      </c>
      <c r="C14" s="456" t="s">
        <v>208</v>
      </c>
      <c r="D14" s="457">
        <v>2016</v>
      </c>
      <c r="E14" s="458">
        <v>0.5</v>
      </c>
      <c r="F14" s="459">
        <f t="shared" si="3"/>
        <v>0.5</v>
      </c>
      <c r="G14" s="479">
        <v>17000000</v>
      </c>
      <c r="H14" s="480">
        <v>4020000</v>
      </c>
      <c r="I14" s="481"/>
      <c r="J14" s="481"/>
      <c r="K14" s="482">
        <f t="shared" si="0"/>
        <v>12980000</v>
      </c>
      <c r="L14" s="482">
        <f t="shared" si="1"/>
        <v>6490000</v>
      </c>
      <c r="M14" s="483">
        <f t="shared" si="4"/>
        <v>713900</v>
      </c>
      <c r="N14" s="484">
        <f t="shared" si="5"/>
        <v>5776100</v>
      </c>
      <c r="O14" s="485">
        <f t="shared" si="2"/>
        <v>11223900</v>
      </c>
      <c r="P14" s="158"/>
      <c r="Q14" s="7"/>
      <c r="R14" s="9"/>
      <c r="S14" s="14"/>
      <c r="T14" s="11"/>
      <c r="U14" s="7"/>
      <c r="V14" s="9"/>
      <c r="W14" s="14"/>
      <c r="X14" s="11"/>
    </row>
    <row r="15" spans="1:24" ht="16.5" customHeight="1" thickBot="1">
      <c r="A15" s="289" t="s">
        <v>120</v>
      </c>
      <c r="B15" s="213"/>
      <c r="C15" s="213"/>
      <c r="D15" s="213"/>
      <c r="E15" s="213"/>
      <c r="F15" s="213"/>
      <c r="G15" s="249"/>
      <c r="H15" s="249"/>
      <c r="I15" s="249"/>
      <c r="J15" s="250"/>
      <c r="K15" s="486"/>
      <c r="L15" s="487"/>
      <c r="M15" s="488"/>
      <c r="N15" s="489">
        <v>0</v>
      </c>
      <c r="O15" s="490"/>
      <c r="P15" s="158"/>
      <c r="Q15" s="7"/>
      <c r="R15" s="9"/>
      <c r="S15" s="14"/>
      <c r="T15" s="11"/>
      <c r="U15" s="7"/>
      <c r="V15" s="9"/>
      <c r="W15" s="14"/>
      <c r="X15" s="11"/>
    </row>
    <row r="16" spans="1:24" ht="21" customHeight="1" thickBot="1">
      <c r="A16" s="293" t="s">
        <v>119</v>
      </c>
      <c r="B16" s="264"/>
      <c r="C16" s="264"/>
      <c r="D16" s="265"/>
      <c r="E16" s="266"/>
      <c r="F16" s="267"/>
      <c r="G16" s="491">
        <f aca="true" t="shared" si="6" ref="G16:N16">SUM(G5:G15)</f>
        <v>58495000</v>
      </c>
      <c r="H16" s="492">
        <f t="shared" si="6"/>
        <v>4020000</v>
      </c>
      <c r="I16" s="493">
        <f t="shared" si="6"/>
        <v>0</v>
      </c>
      <c r="J16" s="493">
        <f t="shared" si="6"/>
        <v>0</v>
      </c>
      <c r="K16" s="491">
        <f t="shared" si="6"/>
        <v>54475000</v>
      </c>
      <c r="L16" s="491">
        <f t="shared" si="6"/>
        <v>31112500</v>
      </c>
      <c r="M16" s="491">
        <f t="shared" si="6"/>
        <v>3422375</v>
      </c>
      <c r="N16" s="494">
        <f t="shared" si="6"/>
        <v>27690125</v>
      </c>
      <c r="O16" s="495">
        <f>SUM(O5:O14)</f>
        <v>30804875</v>
      </c>
      <c r="P16" s="106"/>
      <c r="Q16" s="7"/>
      <c r="R16" s="6"/>
      <c r="S16" s="16"/>
      <c r="T16" s="17"/>
      <c r="U16" s="7"/>
      <c r="V16" s="6"/>
      <c r="W16" s="16"/>
      <c r="X16" s="17"/>
    </row>
    <row r="17" spans="1:24" s="7" customFormat="1" ht="24" customHeight="1">
      <c r="A17" s="294"/>
      <c r="B17" s="295"/>
      <c r="C17" s="295"/>
      <c r="D17" s="296"/>
      <c r="E17" s="296"/>
      <c r="F17" s="296"/>
      <c r="G17" s="296"/>
      <c r="H17" s="589" t="s">
        <v>108</v>
      </c>
      <c r="I17" s="589"/>
      <c r="J17" s="589"/>
      <c r="K17" s="589"/>
      <c r="L17" s="589"/>
      <c r="M17" s="589"/>
      <c r="N17" s="297">
        <f>+Total_Sewage_EUs</f>
        <v>8852.2757</v>
      </c>
      <c r="O17" s="106"/>
      <c r="P17" s="106"/>
      <c r="R17" s="6"/>
      <c r="S17" s="16"/>
      <c r="T17" s="17"/>
      <c r="V17" s="6"/>
      <c r="W17" s="16"/>
      <c r="X17" s="17"/>
    </row>
    <row r="18" spans="1:24" s="7" customFormat="1" ht="24" customHeight="1" thickBot="1">
      <c r="A18" s="298"/>
      <c r="B18" s="299"/>
      <c r="C18" s="299"/>
      <c r="D18" s="300"/>
      <c r="E18" s="300"/>
      <c r="F18" s="300"/>
      <c r="G18" s="300"/>
      <c r="H18" s="300"/>
      <c r="I18" s="300"/>
      <c r="J18" s="300"/>
      <c r="K18" s="586" t="s">
        <v>63</v>
      </c>
      <c r="L18" s="586"/>
      <c r="M18" s="586"/>
      <c r="N18" s="301">
        <f>N16/N17</f>
        <v>3128.023339806283</v>
      </c>
      <c r="O18" s="106"/>
      <c r="P18" s="106"/>
      <c r="R18" s="6"/>
      <c r="S18" s="16"/>
      <c r="T18" s="17"/>
      <c r="V18" s="6"/>
      <c r="W18" s="16"/>
      <c r="X18" s="17"/>
    </row>
    <row r="19" spans="1:24" s="7" customFormat="1" ht="11.25" customHeight="1" thickBot="1" thickTop="1">
      <c r="A19" s="149"/>
      <c r="B19" s="149"/>
      <c r="C19" s="149"/>
      <c r="D19" s="150"/>
      <c r="E19" s="150"/>
      <c r="F19" s="150"/>
      <c r="G19" s="150"/>
      <c r="H19" s="150"/>
      <c r="I19" s="150"/>
      <c r="J19" s="150"/>
      <c r="K19" s="157"/>
      <c r="L19" s="157"/>
      <c r="M19" s="157"/>
      <c r="N19" s="158"/>
      <c r="O19" s="148"/>
      <c r="P19" s="158"/>
      <c r="R19" s="16"/>
      <c r="S19" s="16"/>
      <c r="T19" s="11"/>
      <c r="V19" s="16"/>
      <c r="W19" s="16"/>
      <c r="X19" s="11"/>
    </row>
    <row r="20" spans="1:24" s="7" customFormat="1" ht="27" customHeight="1" thickBot="1">
      <c r="A20" s="151"/>
      <c r="B20" s="151"/>
      <c r="C20" s="151"/>
      <c r="D20" s="150"/>
      <c r="E20" s="150"/>
      <c r="F20" s="150"/>
      <c r="G20" s="150"/>
      <c r="H20" s="150"/>
      <c r="I20" s="150"/>
      <c r="J20" s="150"/>
      <c r="K20" s="620" t="s">
        <v>115</v>
      </c>
      <c r="L20" s="621"/>
      <c r="M20" s="621"/>
      <c r="N20" s="622"/>
      <c r="O20" s="587"/>
      <c r="P20" s="158"/>
      <c r="R20" s="9"/>
      <c r="S20" s="14"/>
      <c r="T20" s="11"/>
      <c r="V20" s="9"/>
      <c r="W20" s="14"/>
      <c r="X20" s="11"/>
    </row>
    <row r="21" spans="1:24" s="7" customFormat="1" ht="20.25" customHeight="1" thickBot="1">
      <c r="A21" s="151"/>
      <c r="B21" s="151"/>
      <c r="C21" s="151"/>
      <c r="D21" s="150"/>
      <c r="E21" s="150"/>
      <c r="F21" s="150"/>
      <c r="G21" s="150"/>
      <c r="H21" s="150"/>
      <c r="I21" s="150"/>
      <c r="J21" s="150"/>
      <c r="K21" s="143"/>
      <c r="L21" s="144"/>
      <c r="M21" s="171" t="s">
        <v>62</v>
      </c>
      <c r="N21" s="146" t="s">
        <v>64</v>
      </c>
      <c r="O21" s="588"/>
      <c r="P21" s="158"/>
      <c r="R21" s="9"/>
      <c r="S21" s="14"/>
      <c r="T21" s="11"/>
      <c r="V21" s="9"/>
      <c r="W21" s="14"/>
      <c r="X21" s="11"/>
    </row>
    <row r="22" spans="1:24" s="7" customFormat="1" ht="21.75" customHeight="1">
      <c r="A22" s="107"/>
      <c r="B22" s="107"/>
      <c r="C22" s="107"/>
      <c r="D22" s="108"/>
      <c r="E22" s="108"/>
      <c r="F22" s="108"/>
      <c r="G22" s="108"/>
      <c r="H22" s="108"/>
      <c r="I22" s="108"/>
      <c r="J22" s="108"/>
      <c r="K22" s="593" t="s">
        <v>76</v>
      </c>
      <c r="L22" s="617"/>
      <c r="M22" s="204">
        <f>+'Equivalent Unit Calculations'!I16</f>
        <v>1</v>
      </c>
      <c r="N22" s="238">
        <f aca="true" t="shared" si="7" ref="N22:N27">M22*N$18</f>
        <v>3128.023339806283</v>
      </c>
      <c r="O22" s="273" t="s">
        <v>61</v>
      </c>
      <c r="P22" s="106"/>
      <c r="R22" s="6"/>
      <c r="S22" s="16"/>
      <c r="T22" s="17"/>
      <c r="V22" s="6"/>
      <c r="W22" s="16"/>
      <c r="X22" s="17"/>
    </row>
    <row r="23" spans="1:24" s="7" customFormat="1" ht="21.75" customHeight="1">
      <c r="A23" s="149"/>
      <c r="B23" s="149"/>
      <c r="C23" s="149"/>
      <c r="D23" s="150"/>
      <c r="E23" s="150"/>
      <c r="F23" s="150"/>
      <c r="G23" s="150"/>
      <c r="H23" s="150"/>
      <c r="I23" s="150"/>
      <c r="J23" s="150"/>
      <c r="K23" s="593" t="s">
        <v>77</v>
      </c>
      <c r="L23" s="617"/>
      <c r="M23" s="205">
        <f>+'Equivalent Unit Calculations'!I17</f>
        <v>0.76</v>
      </c>
      <c r="N23" s="239">
        <f t="shared" si="7"/>
        <v>2377.297738252775</v>
      </c>
      <c r="O23" s="274" t="s">
        <v>61</v>
      </c>
      <c r="P23" s="158"/>
      <c r="R23" s="9"/>
      <c r="S23" s="10"/>
      <c r="T23" s="11"/>
      <c r="V23" s="9"/>
      <c r="W23" s="10"/>
      <c r="X23" s="11"/>
    </row>
    <row r="24" spans="1:23" s="7" customFormat="1" ht="21.75" customHeight="1">
      <c r="A24" s="152"/>
      <c r="B24" s="152"/>
      <c r="C24" s="152"/>
      <c r="D24" s="153"/>
      <c r="E24" s="153"/>
      <c r="F24" s="153"/>
      <c r="G24" s="153"/>
      <c r="H24" s="153"/>
      <c r="I24" s="153"/>
      <c r="J24" s="153"/>
      <c r="K24" s="593" t="s">
        <v>78</v>
      </c>
      <c r="L24" s="617"/>
      <c r="M24" s="205">
        <f>+'Equivalent Unit Calculations'!I18</f>
        <v>0.53</v>
      </c>
      <c r="N24" s="239">
        <f t="shared" si="7"/>
        <v>1657.8523700973299</v>
      </c>
      <c r="O24" s="274" t="s">
        <v>61</v>
      </c>
      <c r="P24" s="148"/>
      <c r="R24" s="16"/>
      <c r="S24" s="16"/>
      <c r="V24" s="16"/>
      <c r="W24" s="16"/>
    </row>
    <row r="25" spans="1:24" s="7" customFormat="1" ht="21.75" customHeight="1">
      <c r="A25" s="154"/>
      <c r="B25" s="154"/>
      <c r="C25" s="154"/>
      <c r="D25" s="150"/>
      <c r="E25" s="150"/>
      <c r="F25" s="150"/>
      <c r="G25" s="150"/>
      <c r="H25" s="150"/>
      <c r="I25" s="150"/>
      <c r="J25" s="150"/>
      <c r="K25" s="593" t="s">
        <v>30</v>
      </c>
      <c r="L25" s="617"/>
      <c r="M25" s="205">
        <f>+'Equivalent Unit Calculations'!I19</f>
        <v>0.0033</v>
      </c>
      <c r="N25" s="254">
        <f t="shared" si="7"/>
        <v>10.322477021360733</v>
      </c>
      <c r="O25" s="274" t="s">
        <v>92</v>
      </c>
      <c r="P25" s="158"/>
      <c r="R25" s="10"/>
      <c r="S25" s="16"/>
      <c r="T25" s="11"/>
      <c r="V25" s="10"/>
      <c r="W25" s="16"/>
      <c r="X25" s="11"/>
    </row>
    <row r="26" spans="1:24" s="7" customFormat="1" ht="21.75" customHeight="1">
      <c r="A26" s="154"/>
      <c r="B26" s="154"/>
      <c r="C26" s="154"/>
      <c r="D26" s="150"/>
      <c r="E26" s="150"/>
      <c r="F26" s="150"/>
      <c r="G26" s="150"/>
      <c r="H26" s="150"/>
      <c r="I26" s="150"/>
      <c r="J26" s="150"/>
      <c r="K26" s="593" t="s">
        <v>31</v>
      </c>
      <c r="L26" s="617"/>
      <c r="M26" s="205">
        <f>+'Equivalent Unit Calculations'!I20</f>
        <v>16.67</v>
      </c>
      <c r="N26" s="239">
        <f t="shared" si="7"/>
        <v>52144.14907457074</v>
      </c>
      <c r="O26" s="274" t="s">
        <v>91</v>
      </c>
      <c r="P26" s="158"/>
      <c r="R26" s="10"/>
      <c r="S26" s="16"/>
      <c r="T26" s="11"/>
      <c r="V26" s="10"/>
      <c r="W26" s="16"/>
      <c r="X26" s="11"/>
    </row>
    <row r="27" spans="1:24" s="7" customFormat="1" ht="21.75" customHeight="1" thickBot="1">
      <c r="A27" s="154"/>
      <c r="B27" s="154"/>
      <c r="C27" s="154"/>
      <c r="D27" s="150"/>
      <c r="E27" s="150"/>
      <c r="F27" s="150"/>
      <c r="G27" s="150"/>
      <c r="H27" s="150"/>
      <c r="I27" s="150"/>
      <c r="J27" s="150"/>
      <c r="K27" s="618" t="s">
        <v>32</v>
      </c>
      <c r="L27" s="619"/>
      <c r="M27" s="206">
        <f>+'Equivalent Unit Calculations'!I21</f>
        <v>0.0033</v>
      </c>
      <c r="N27" s="255">
        <f t="shared" si="7"/>
        <v>10.322477021360733</v>
      </c>
      <c r="O27" s="275" t="s">
        <v>92</v>
      </c>
      <c r="P27" s="158"/>
      <c r="R27" s="26"/>
      <c r="S27" s="16"/>
      <c r="T27" s="11"/>
      <c r="V27" s="26"/>
      <c r="W27" s="16"/>
      <c r="X27" s="11"/>
    </row>
    <row r="28" spans="1:24" s="7" customFormat="1" ht="23.25" customHeight="1">
      <c r="A28" s="160"/>
      <c r="B28" s="160"/>
      <c r="C28" s="16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48"/>
      <c r="P28" s="159"/>
      <c r="R28" s="18"/>
      <c r="S28" s="18"/>
      <c r="T28" s="19"/>
      <c r="V28" s="18"/>
      <c r="W28" s="18"/>
      <c r="X28" s="19"/>
    </row>
    <row r="29" spans="1:24" s="7" customFormat="1" ht="16.5">
      <c r="A29" s="23"/>
      <c r="B29" s="23"/>
      <c r="C29" s="23"/>
      <c r="D29" s="12"/>
      <c r="E29" s="12"/>
      <c r="F29" s="12"/>
      <c r="G29" s="12"/>
      <c r="H29" s="12"/>
      <c r="I29" s="12"/>
      <c r="J29" s="12"/>
      <c r="K29" s="9"/>
      <c r="L29" s="9"/>
      <c r="M29" s="9"/>
      <c r="N29" s="11"/>
      <c r="P29" s="11"/>
      <c r="R29" s="24"/>
      <c r="S29" s="14"/>
      <c r="T29" s="11"/>
      <c r="V29" s="24"/>
      <c r="W29" s="14"/>
      <c r="X29" s="11"/>
    </row>
    <row r="30" spans="1:24" s="7" customFormat="1" ht="17.25">
      <c r="A30" s="27"/>
      <c r="B30" s="27"/>
      <c r="C30" s="27"/>
      <c r="D30" s="18"/>
      <c r="E30" s="18"/>
      <c r="F30" s="18"/>
      <c r="G30" s="18"/>
      <c r="H30" s="18"/>
      <c r="I30" s="18"/>
      <c r="J30" s="18"/>
      <c r="K30" s="19"/>
      <c r="L30" s="19"/>
      <c r="M30" s="19"/>
      <c r="N30" s="19"/>
      <c r="P30" s="19"/>
      <c r="R30" s="18"/>
      <c r="S30" s="18"/>
      <c r="T30" s="19"/>
      <c r="V30" s="18"/>
      <c r="W30" s="18"/>
      <c r="X30" s="19"/>
    </row>
    <row r="31" spans="1:13" s="7" customFormat="1" ht="16.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30"/>
      <c r="L31" s="30"/>
      <c r="M31" s="30"/>
    </row>
    <row r="32" spans="11:13" s="7" customFormat="1" ht="16.5">
      <c r="K32" s="32"/>
      <c r="L32" s="32"/>
      <c r="M32" s="32"/>
    </row>
    <row r="33" spans="11:13" s="7" customFormat="1" ht="16.5">
      <c r="K33" s="19"/>
      <c r="L33" s="19"/>
      <c r="M33" s="19"/>
    </row>
    <row r="34" spans="11:13" s="7" customFormat="1" ht="16.5">
      <c r="K34" s="32"/>
      <c r="L34" s="32"/>
      <c r="M34" s="32"/>
    </row>
    <row r="35" spans="11:13" s="7" customFormat="1" ht="16.5">
      <c r="K35" s="32"/>
      <c r="L35" s="32"/>
      <c r="M35" s="32"/>
    </row>
    <row r="36" spans="1:14" s="7" customFormat="1" ht="17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s="7" customFormat="1" ht="16.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6"/>
      <c r="L37" s="36"/>
      <c r="M37" s="36"/>
      <c r="N37" s="32"/>
    </row>
    <row r="38" spans="1:14" s="7" customFormat="1" ht="16.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6"/>
      <c r="L38" s="36"/>
      <c r="M38" s="36"/>
      <c r="N38" s="32"/>
    </row>
    <row r="39" spans="1:14" s="7" customFormat="1" ht="16.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6"/>
      <c r="L39" s="36"/>
      <c r="M39" s="36"/>
      <c r="N39" s="32"/>
    </row>
    <row r="40" spans="1:14" s="7" customFormat="1" ht="16.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6"/>
      <c r="L40" s="36"/>
      <c r="M40" s="36"/>
      <c r="N40" s="32"/>
    </row>
    <row r="41" spans="1:15" s="7" customFormat="1" ht="17.2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40"/>
      <c r="L41" s="40"/>
      <c r="M41" s="40"/>
      <c r="N41" s="34"/>
      <c r="O41" s="41"/>
    </row>
    <row r="42" spans="11:14" s="7" customFormat="1" ht="16.5">
      <c r="K42" s="38"/>
      <c r="L42" s="38"/>
      <c r="M42" s="38"/>
      <c r="N42" s="32"/>
    </row>
    <row r="43" spans="11:14" s="7" customFormat="1" ht="16.5">
      <c r="K43" s="36"/>
      <c r="L43" s="36"/>
      <c r="M43" s="36"/>
      <c r="N43" s="32"/>
    </row>
    <row r="44" spans="11:14" s="7" customFormat="1" ht="16.5">
      <c r="K44" s="36"/>
      <c r="L44" s="36"/>
      <c r="M44" s="36"/>
      <c r="N44" s="32"/>
    </row>
    <row r="45" spans="1:14" s="7" customFormat="1" ht="17.2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40"/>
      <c r="L45" s="40"/>
      <c r="M45" s="40"/>
      <c r="N45" s="32"/>
    </row>
    <row r="46" spans="1:14" s="7" customFormat="1" ht="16.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32"/>
      <c r="L46" s="32"/>
      <c r="M46" s="32"/>
      <c r="N46" s="32"/>
    </row>
    <row r="47" spans="1:14" s="7" customFormat="1" ht="16.5">
      <c r="A47" s="42"/>
      <c r="B47" s="42"/>
      <c r="C47" s="42"/>
      <c r="D47" s="42"/>
      <c r="E47" s="42"/>
      <c r="F47" s="42"/>
      <c r="G47" s="42"/>
      <c r="H47" s="42"/>
      <c r="I47" s="42"/>
      <c r="J47" s="42"/>
      <c r="N47" s="32"/>
    </row>
    <row r="48" spans="1:15" s="7" customFormat="1" ht="17.2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1"/>
      <c r="L48" s="41"/>
      <c r="M48" s="41"/>
      <c r="N48" s="34"/>
      <c r="O48" s="41"/>
    </row>
    <row r="49" spans="1:14" s="7" customFormat="1" ht="16.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3"/>
      <c r="L49" s="43"/>
      <c r="M49" s="43"/>
      <c r="N49" s="32"/>
    </row>
    <row r="50" spans="1:15" s="7" customFormat="1" ht="18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1"/>
      <c r="L50" s="41"/>
      <c r="M50" s="41"/>
      <c r="N50" s="46"/>
      <c r="O50" s="41"/>
    </row>
    <row r="51" spans="1:14" s="7" customFormat="1" ht="16.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32"/>
      <c r="L51" s="32"/>
      <c r="M51" s="32"/>
      <c r="N51" s="32"/>
    </row>
    <row r="52" spans="11:14" s="7" customFormat="1" ht="16.5">
      <c r="K52" s="32"/>
      <c r="L52" s="32"/>
      <c r="M52" s="32"/>
      <c r="N52" s="32"/>
    </row>
    <row r="53" spans="1:14" s="7" customFormat="1" ht="16.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1"/>
      <c r="L53" s="31"/>
      <c r="M53" s="31"/>
      <c r="N53" s="32"/>
    </row>
    <row r="54" spans="11:14" s="7" customFormat="1" ht="16.5">
      <c r="K54" s="47"/>
      <c r="L54" s="47"/>
      <c r="M54" s="47"/>
      <c r="N54" s="32"/>
    </row>
    <row r="55" spans="11:14" s="7" customFormat="1" ht="16.5">
      <c r="K55" s="48"/>
      <c r="L55" s="48"/>
      <c r="M55" s="48"/>
      <c r="N55" s="32"/>
    </row>
    <row r="56" spans="11:14" s="7" customFormat="1" ht="16.5">
      <c r="K56" s="33"/>
      <c r="L56" s="33"/>
      <c r="M56" s="33"/>
      <c r="N56" s="32"/>
    </row>
    <row r="57" spans="11:14" s="7" customFormat="1" ht="16.5">
      <c r="K57" s="32"/>
      <c r="L57" s="32"/>
      <c r="M57" s="32"/>
      <c r="N57" s="32"/>
    </row>
    <row r="58" spans="11:14" s="7" customFormat="1" ht="16.5">
      <c r="K58" s="32"/>
      <c r="L58" s="32"/>
      <c r="M58" s="32"/>
      <c r="N58" s="32"/>
    </row>
    <row r="59" spans="11:14" s="7" customFormat="1" ht="16.5">
      <c r="K59" s="32"/>
      <c r="L59" s="32"/>
      <c r="M59" s="32"/>
      <c r="N59" s="32"/>
    </row>
    <row r="60" spans="11:14" s="7" customFormat="1" ht="16.5">
      <c r="K60" s="32"/>
      <c r="L60" s="32"/>
      <c r="M60" s="32"/>
      <c r="N60" s="32"/>
    </row>
    <row r="61" spans="1:14" s="7" customFormat="1" ht="17.2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50"/>
      <c r="L61" s="50"/>
      <c r="M61" s="50"/>
      <c r="N61" s="32"/>
    </row>
    <row r="62" spans="11:14" s="7" customFormat="1" ht="16.5">
      <c r="K62" s="33"/>
      <c r="L62" s="33"/>
      <c r="M62" s="33"/>
      <c r="N62" s="32"/>
    </row>
    <row r="63" spans="11:14" s="7" customFormat="1" ht="16.5">
      <c r="K63" s="33"/>
      <c r="L63" s="33"/>
      <c r="M63" s="33"/>
      <c r="N63" s="32"/>
    </row>
    <row r="64" spans="11:14" s="7" customFormat="1" ht="16.5">
      <c r="K64" s="30"/>
      <c r="L64" s="30"/>
      <c r="M64" s="30"/>
      <c r="N64" s="32"/>
    </row>
    <row r="65" spans="11:14" s="7" customFormat="1" ht="16.5">
      <c r="K65" s="32"/>
      <c r="L65" s="32"/>
      <c r="M65" s="32"/>
      <c r="N65" s="32"/>
    </row>
    <row r="66" spans="1:14" s="7" customFormat="1" ht="16.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2"/>
      <c r="L66" s="52"/>
      <c r="M66" s="52"/>
      <c r="N66" s="32"/>
    </row>
    <row r="67" spans="1:14" s="7" customFormat="1" ht="16.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0"/>
      <c r="L67" s="50"/>
      <c r="M67" s="50"/>
      <c r="N67" s="32"/>
    </row>
    <row r="68" spans="1:14" s="7" customFormat="1" ht="16.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0"/>
      <c r="L68" s="50"/>
      <c r="M68" s="50"/>
      <c r="N68" s="32"/>
    </row>
    <row r="69" spans="1:14" s="7" customFormat="1" ht="16.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3"/>
      <c r="L69" s="53"/>
      <c r="M69" s="53"/>
      <c r="N69" s="32"/>
    </row>
    <row r="70" spans="11:14" s="7" customFormat="1" ht="16.5">
      <c r="K70" s="32"/>
      <c r="L70" s="32"/>
      <c r="M70" s="32"/>
      <c r="N70" s="32"/>
    </row>
    <row r="71" spans="1:14" s="7" customFormat="1" ht="17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32"/>
      <c r="L71" s="32"/>
      <c r="M71" s="32"/>
      <c r="N71" s="32"/>
    </row>
    <row r="72" spans="11:14" s="7" customFormat="1" ht="16.5">
      <c r="K72" s="32"/>
      <c r="L72" s="32"/>
      <c r="M72" s="32"/>
      <c r="N72" s="32"/>
    </row>
    <row r="73" spans="11:14" s="7" customFormat="1" ht="16.5">
      <c r="K73" s="32"/>
      <c r="L73" s="32"/>
      <c r="M73" s="32"/>
      <c r="N73" s="32"/>
    </row>
    <row r="74" spans="11:14" s="7" customFormat="1" ht="16.5">
      <c r="K74" s="32"/>
      <c r="L74" s="32"/>
      <c r="M74" s="32"/>
      <c r="N74" s="32"/>
    </row>
    <row r="75" spans="11:14" s="7" customFormat="1" ht="16.5">
      <c r="K75" s="32"/>
      <c r="L75" s="32"/>
      <c r="M75" s="32"/>
      <c r="N75" s="32"/>
    </row>
    <row r="76" spans="11:14" s="7" customFormat="1" ht="16.5">
      <c r="K76" s="32"/>
      <c r="L76" s="32"/>
      <c r="M76" s="32"/>
      <c r="N76" s="32"/>
    </row>
    <row r="77" spans="11:14" s="7" customFormat="1" ht="16.5">
      <c r="K77" s="32"/>
      <c r="L77" s="32"/>
      <c r="M77" s="32"/>
      <c r="N77" s="32"/>
    </row>
    <row r="78" spans="11:14" s="7" customFormat="1" ht="16.5">
      <c r="K78" s="32"/>
      <c r="L78" s="32"/>
      <c r="M78" s="32"/>
      <c r="N78" s="32"/>
    </row>
    <row r="79" spans="11:14" s="7" customFormat="1" ht="16.5">
      <c r="K79" s="32"/>
      <c r="L79" s="32"/>
      <c r="M79" s="32"/>
      <c r="N79" s="32"/>
    </row>
    <row r="80" spans="11:14" s="7" customFormat="1" ht="16.5">
      <c r="K80" s="32"/>
      <c r="L80" s="32"/>
      <c r="M80" s="32"/>
      <c r="N80" s="32"/>
    </row>
    <row r="81" spans="11:14" s="7" customFormat="1" ht="16.5">
      <c r="K81" s="32"/>
      <c r="L81" s="32"/>
      <c r="M81" s="32"/>
      <c r="N81" s="32"/>
    </row>
    <row r="82" spans="11:14" s="7" customFormat="1" ht="16.5">
      <c r="K82" s="32"/>
      <c r="L82" s="32"/>
      <c r="M82" s="32"/>
      <c r="N82" s="32"/>
    </row>
    <row r="83" spans="11:14" s="7" customFormat="1" ht="16.5">
      <c r="K83" s="32"/>
      <c r="L83" s="32"/>
      <c r="M83" s="32"/>
      <c r="N83" s="32"/>
    </row>
    <row r="84" ht="16.5">
      <c r="N84" s="21"/>
    </row>
  </sheetData>
  <sheetProtection/>
  <mergeCells count="19">
    <mergeCell ref="K23:L23"/>
    <mergeCell ref="K24:L24"/>
    <mergeCell ref="K27:L27"/>
    <mergeCell ref="K25:L25"/>
    <mergeCell ref="K26:L26"/>
    <mergeCell ref="H3:J3"/>
    <mergeCell ref="K3:K4"/>
    <mergeCell ref="K18:M18"/>
    <mergeCell ref="K20:N20"/>
    <mergeCell ref="E3:F3"/>
    <mergeCell ref="G3:G4"/>
    <mergeCell ref="O20:O21"/>
    <mergeCell ref="K22:L22"/>
    <mergeCell ref="R4:T4"/>
    <mergeCell ref="V4:X4"/>
    <mergeCell ref="O3:O4"/>
    <mergeCell ref="H17:M17"/>
    <mergeCell ref="L3:L4"/>
    <mergeCell ref="N3:N4"/>
  </mergeCells>
  <printOptions/>
  <pageMargins left="0.75" right="0.75" top="1" bottom="0.44" header="0.5" footer="0.46"/>
  <pageSetup fitToHeight="1" fitToWidth="1" horizontalDpi="600" verticalDpi="600" orientation="landscape" paperSize="17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Stantec Consulting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JMcLaughlin</dc:creator>
  <cp:keywords/>
  <dc:description/>
  <cp:lastModifiedBy>Marnie Skobalski</cp:lastModifiedBy>
  <cp:lastPrinted>2010-05-31T23:16:43Z</cp:lastPrinted>
  <dcterms:created xsi:type="dcterms:W3CDTF">2008-07-15T19:47:22Z</dcterms:created>
  <dcterms:modified xsi:type="dcterms:W3CDTF">2010-05-31T23:17:22Z</dcterms:modified>
  <cp:category/>
  <cp:version/>
  <cp:contentType/>
  <cp:contentStatus/>
</cp:coreProperties>
</file>